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60" windowWidth="29040" windowHeight="1578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3'!$4:$6</definedName>
    <definedName name="_xlnm.Print_Titles" localSheetId="4">'Таблица 4'!$4:$6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1" l="1"/>
  <c r="C44" i="11"/>
  <c r="B44" i="11"/>
  <c r="D45" i="11"/>
  <c r="C45" i="11"/>
  <c r="B45" i="11"/>
  <c r="D24" i="11"/>
  <c r="D23" i="11"/>
  <c r="C24" i="11"/>
  <c r="C23" i="11"/>
  <c r="B24" i="11"/>
  <c r="B23" i="11"/>
  <c r="D17" i="11"/>
  <c r="D16" i="11"/>
  <c r="C17" i="11"/>
  <c r="C16" i="11"/>
  <c r="B17" i="11"/>
  <c r="B16" i="11"/>
  <c r="I18" i="12" l="1"/>
  <c r="H18" i="12"/>
  <c r="G18" i="12"/>
  <c r="F18" i="12"/>
  <c r="D18" i="12"/>
  <c r="H32" i="11" l="1"/>
  <c r="H31" i="11"/>
  <c r="H30" i="11"/>
  <c r="H29" i="11"/>
  <c r="G27" i="11"/>
  <c r="F27" i="11"/>
  <c r="E27" i="11"/>
  <c r="D27" i="11"/>
  <c r="C27" i="11"/>
  <c r="B27" i="11"/>
  <c r="H25" i="11"/>
  <c r="H24" i="11"/>
  <c r="H23" i="11"/>
  <c r="H22" i="11"/>
  <c r="G20" i="11"/>
  <c r="F20" i="11"/>
  <c r="E20" i="11"/>
  <c r="D20" i="11"/>
  <c r="C20" i="11"/>
  <c r="B20" i="11"/>
  <c r="H18" i="11"/>
  <c r="H17" i="11"/>
  <c r="H16" i="11"/>
  <c r="H15" i="11"/>
  <c r="G13" i="11"/>
  <c r="F13" i="11"/>
  <c r="E13" i="11"/>
  <c r="D13" i="11"/>
  <c r="C13" i="11"/>
  <c r="B13" i="11"/>
  <c r="H20" i="11" l="1"/>
  <c r="H27" i="11"/>
  <c r="H13" i="11"/>
  <c r="G30" i="14"/>
  <c r="H30" i="14" s="1"/>
  <c r="I30" i="14" s="1"/>
  <c r="J30" i="14" s="1"/>
  <c r="K30" i="14" s="1"/>
  <c r="L30" i="14" s="1"/>
  <c r="G26" i="14"/>
  <c r="H26" i="14" s="1"/>
  <c r="I26" i="14" s="1"/>
  <c r="J26" i="14" s="1"/>
  <c r="K26" i="14" s="1"/>
  <c r="L26" i="14" s="1"/>
  <c r="L21" i="14"/>
  <c r="K21" i="14"/>
  <c r="J21" i="14"/>
  <c r="I21" i="14"/>
  <c r="H21" i="14"/>
  <c r="G21" i="14"/>
  <c r="L16" i="16" l="1"/>
  <c r="L10" i="16" s="1"/>
  <c r="L17" i="16"/>
  <c r="L11" i="16" s="1"/>
  <c r="L18" i="16"/>
  <c r="L12" i="16" s="1"/>
  <c r="L19" i="16"/>
  <c r="L13" i="16" s="1"/>
  <c r="K16" i="16"/>
  <c r="K10" i="16" s="1"/>
  <c r="K17" i="16"/>
  <c r="K11" i="16" s="1"/>
  <c r="K18" i="16"/>
  <c r="K12" i="16" s="1"/>
  <c r="K19" i="16"/>
  <c r="K13" i="16" s="1"/>
  <c r="J16" i="16"/>
  <c r="J10" i="16" s="1"/>
  <c r="J17" i="16"/>
  <c r="J11" i="16" s="1"/>
  <c r="J18" i="16"/>
  <c r="J12" i="16" s="1"/>
  <c r="J19" i="16"/>
  <c r="J13" i="16" s="1"/>
  <c r="I16" i="16"/>
  <c r="I10" i="16" s="1"/>
  <c r="I17" i="16"/>
  <c r="I11" i="16" s="1"/>
  <c r="I18" i="16"/>
  <c r="I12" i="16" s="1"/>
  <c r="I19" i="16"/>
  <c r="I13" i="16" s="1"/>
  <c r="H16" i="16"/>
  <c r="H10" i="16" s="1"/>
  <c r="H17" i="16"/>
  <c r="H11" i="16" s="1"/>
  <c r="H18" i="16"/>
  <c r="H12" i="16" s="1"/>
  <c r="H19" i="16"/>
  <c r="H13" i="16" s="1"/>
  <c r="I25" i="16"/>
  <c r="J25" i="16"/>
  <c r="K25" i="16"/>
  <c r="L25" i="16"/>
  <c r="H25" i="16"/>
  <c r="I20" i="16"/>
  <c r="J20" i="16"/>
  <c r="J15" i="16" s="1"/>
  <c r="J9" i="16" s="1"/>
  <c r="K20" i="16"/>
  <c r="L20" i="16"/>
  <c r="H20" i="16"/>
  <c r="L15" i="16" l="1"/>
  <c r="L9" i="16" s="1"/>
  <c r="H15" i="16"/>
  <c r="H9" i="16" s="1"/>
  <c r="I15" i="16"/>
  <c r="I9" i="16" s="1"/>
  <c r="K15" i="16"/>
  <c r="K9" i="16" s="1"/>
  <c r="G12" i="11"/>
  <c r="F12" i="11"/>
  <c r="E12" i="11"/>
  <c r="D12" i="11"/>
  <c r="C12" i="11"/>
  <c r="G11" i="11"/>
  <c r="F11" i="11"/>
  <c r="E11" i="11"/>
  <c r="D11" i="11"/>
  <c r="C11" i="11"/>
  <c r="G10" i="11"/>
  <c r="F10" i="11"/>
  <c r="E10" i="11"/>
  <c r="D10" i="11"/>
  <c r="C10" i="11"/>
  <c r="G9" i="11"/>
  <c r="F9" i="11"/>
  <c r="E9" i="11"/>
  <c r="D9" i="11"/>
  <c r="C9" i="11"/>
  <c r="G8" i="11"/>
  <c r="F8" i="11"/>
  <c r="E8" i="11"/>
  <c r="D8" i="11"/>
  <c r="C8" i="11"/>
  <c r="B12" i="11"/>
  <c r="B11" i="11"/>
  <c r="B10" i="11"/>
  <c r="B9" i="11"/>
  <c r="B8" i="11"/>
  <c r="H44" i="11"/>
  <c r="H45" i="11"/>
  <c r="H46" i="11"/>
  <c r="H43" i="11"/>
  <c r="H37" i="11"/>
  <c r="H38" i="11"/>
  <c r="H39" i="11"/>
  <c r="H36" i="11"/>
  <c r="G41" i="11"/>
  <c r="F41" i="11"/>
  <c r="E41" i="11"/>
  <c r="D41" i="11"/>
  <c r="C41" i="11"/>
  <c r="B41" i="11"/>
  <c r="G34" i="11"/>
  <c r="F34" i="11"/>
  <c r="E34" i="11"/>
  <c r="D34" i="11"/>
  <c r="C34" i="11"/>
  <c r="B34" i="11"/>
  <c r="D6" i="11" l="1"/>
  <c r="H41" i="11"/>
  <c r="H11" i="11"/>
  <c r="E6" i="11"/>
  <c r="H34" i="11"/>
  <c r="B6" i="11"/>
  <c r="H12" i="11"/>
  <c r="F6" i="11"/>
  <c r="H9" i="11"/>
  <c r="G6" i="11"/>
  <c r="H8" i="11"/>
  <c r="C6" i="11"/>
  <c r="H10" i="11"/>
  <c r="H6" i="11" l="1"/>
  <c r="D22" i="12"/>
  <c r="D19" i="12"/>
</calcChain>
</file>

<file path=xl/sharedStrings.xml><?xml version="1.0" encoding="utf-8"?>
<sst xmlns="http://schemas.openxmlformats.org/spreadsheetml/2006/main" count="620" uniqueCount="279">
  <si>
    <t>Куратор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</si>
  <si>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</si>
  <si>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</si>
  <si>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</si>
  <si>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</si>
  <si>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</si>
  <si>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</si>
  <si>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</si>
  <si>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</si>
  <si>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</si>
  <si>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Таблица 1</t>
  </si>
  <si>
    <t>7</t>
  </si>
  <si>
    <t>6</t>
  </si>
  <si>
    <t>Объемы финансового обеспечения за весь период реализации</t>
  </si>
  <si>
    <t>Наименование показателя</t>
  </si>
  <si>
    <t>Уровень показателя</t>
  </si>
  <si>
    <t>Еденица измерения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</si>
  <si>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</si>
  <si>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</si>
  <si>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</si>
  <si>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</si>
  <si>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</si>
  <si>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</si>
  <si>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</si>
  <si>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</si>
  <si>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</si>
  <si>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</si>
  <si>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</si>
  <si>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</si>
  <si>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</si>
  <si>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5</t>
  </si>
  <si>
    <t>1.</t>
  </si>
  <si>
    <t>Наименование прокси-показателя</t>
  </si>
  <si>
    <t>Значение показателя по кварталам/месяцам</t>
  </si>
  <si>
    <t>№</t>
  </si>
  <si>
    <t>№+1</t>
  </si>
  <si>
    <t>…</t>
  </si>
  <si>
    <t>На конец года</t>
  </si>
  <si>
    <t>Структурные элементы, не входящие в направление (подпрограмму)</t>
  </si>
  <si>
    <t>Наименование муниципальной программы, структурного элемента, источник финансового обеспечения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</si>
  <si>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</si>
  <si>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</si>
  <si>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</si>
  <si>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</si>
  <si>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</si>
  <si>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</si>
  <si>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</si>
  <si>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</si>
  <si>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</si>
  <si>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</si>
  <si>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</si>
  <si>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</si>
  <si>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</si>
  <si>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</si>
  <si>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</si>
  <si>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</si>
  <si>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</si>
  <si>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</si>
  <si>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</si>
  <si>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</si>
  <si>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Всего по разделу 1: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</si>
  <si>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</si>
  <si>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</si>
  <si>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</si>
  <si>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</si>
  <si>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</si>
  <si>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</si>
  <si>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</si>
  <si>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</si>
  <si>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</si>
  <si>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</si>
  <si>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</si>
  <si>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</si>
  <si>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</si>
  <si>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</si>
  <si>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</si>
  <si>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</si>
  <si>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</si>
  <si>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</si>
  <si>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Период реализации</t>
  </si>
  <si>
    <t>2025-2030</t>
  </si>
  <si>
    <t>к постановлению администрации города Покачи</t>
  </si>
  <si>
    <t xml:space="preserve">Ответственный исполнитель муниципальной программы </t>
  </si>
  <si>
    <t>Управление жилищно-коммунального хозяйства администрации города Покачи (далее - УЖКХ)</t>
  </si>
  <si>
    <t xml:space="preserve">Соисполнители муниципальной программы </t>
  </si>
  <si>
    <t xml:space="preserve">Цели муниципальной программы </t>
  </si>
  <si>
    <t>Расходы по годам (рублей)</t>
  </si>
  <si>
    <t>всего</t>
  </si>
  <si>
    <t>№п\п</t>
  </si>
  <si>
    <t>0</t>
  </si>
  <si>
    <t>30</t>
  </si>
  <si>
    <t>Количество обращений по приспособлению жилых помещений и общего имущества в многоквартирных домах с учетом потребностей инвалидов, шт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</si>
  <si>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</si>
  <si>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 xml:space="preserve">Приложение </t>
  </si>
  <si>
    <t>Подпрограммы,
структурный элемент</t>
  </si>
  <si>
    <t>Паспорт 
муниципальной программы "Развитие жилищно-коммунального комплекса и повышение энергетической эффективности в городе Покачи"</t>
  </si>
  <si>
    <t xml:space="preserve">Единица измерения  </t>
  </si>
  <si>
    <t>Документ (основание)</t>
  </si>
  <si>
    <r>
      <t xml:space="preserve">Наименование основного целевого показателя муниципальной программы </t>
    </r>
    <r>
      <rPr>
        <vertAlign val="superscript"/>
        <sz val="10"/>
        <color theme="1"/>
        <rFont val="Times New Roman"/>
        <family val="1"/>
        <charset val="204"/>
      </rPr>
      <t>1</t>
    </r>
  </si>
  <si>
    <t>1.1.</t>
  </si>
  <si>
    <t xml:space="preserve"> Наименование прокси-показателя</t>
  </si>
  <si>
    <t xml:space="preserve"> 1.2.</t>
  </si>
  <si>
    <t xml:space="preserve">1.Основные положения </t>
  </si>
  <si>
    <t xml:space="preserve">2. Показатели муниципальной программы
</t>
  </si>
  <si>
    <t xml:space="preserve">4. Финансовое обеспечение муниципальной программы </t>
  </si>
  <si>
    <t>Объем финансового обеспечения по годам, тыс. рублей</t>
  </si>
  <si>
    <t>Всего, из них:</t>
  </si>
  <si>
    <t xml:space="preserve">в том числе межбюджетные трансферты из федерального бюджета </t>
  </si>
  <si>
    <t xml:space="preserve">Объем налоговых расходов </t>
  </si>
  <si>
    <t>Перечень создаваемых объектов на 2025 год и на плановый период 2026-2030 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</si>
  <si>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1.Объекты создаваемые в 2025 году и на плановом периоде2026-2030 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</si>
  <si>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Реконструкция объекта «КОС-7000» в г. Покачи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</si>
  <si>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участков:
2025:
1. Капитальный ремонт канализационной сети К65-К60 (участок К65-К64) (Молодежная 10)
2. Капитальный ремонт канализационной сети К60-К53 (Молодежная 8)
3. Капитальный ремонт сетей горячего водоснабжения участок ул. таежная, д.10-ул. таежная, д.8
4. Капитальный ремонт сетей холодного водоснабжения участок ул. таежная, д.10-ул. таежная, д.8
5. Капитальный ремонт сетей теплоснабжения участок ул. таежная, д.10-ул. таежная, д.8
2026:
1. Капитальный ремонт канализационной сети  К377-КНС7 (участок К377-К376, К374-К370) (коллектор вдоль СОШ4)
2. Капитальный ремонт канализационной сети  К383-К377 (Ленина 8)
2027:
1. Капитальный ремонт канализационной сети   К390-К377 (участок К387-К377) (Ленина 7)
2. Капитальный ремонт канализационной сети  К392-К374 (участок К392-К398) (Ленина 3)
3. Капитальный ремонт канализационной сети  К399-К374 (Ленина 1)</t>
  </si>
  <si>
    <t>тыс. руб</t>
  </si>
  <si>
    <t>Остаток стоимости на 01.01.2025</t>
  </si>
  <si>
    <t>2025</t>
  </si>
  <si>
    <t>2026</t>
  </si>
  <si>
    <t>2027</t>
  </si>
  <si>
    <t>2028</t>
  </si>
  <si>
    <t>В период реализации муниципальной программы 2029-2030</t>
  </si>
  <si>
    <t>1</t>
  </si>
  <si>
    <t>Осуществление мероприятий по утеплению торцевой стены дома N 16 по улице Ленина</t>
  </si>
  <si>
    <t>4. Количество отремонтированных многоквартирных домов/ количество отремонтированных конструктивных элементов в многоквартирных домах, ед./ед.</t>
  </si>
  <si>
    <t>УЖКХ</t>
  </si>
  <si>
    <t>Руденко Александр Степанович (избирательный округ N 7)</t>
  </si>
  <si>
    <t>-</t>
  </si>
  <si>
    <t>3.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</si>
  <si>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</si>
  <si>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</si>
  <si>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</si>
  <si>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3</t>
  </si>
  <si>
    <t>4</t>
  </si>
  <si>
    <t>2</t>
  </si>
  <si>
    <t>Комплекс процессных мероприятий "Создание условий для обеспечения качественными коммунальными услугами"</t>
  </si>
  <si>
    <t>Комплекс процессных мероприятий "Содействие проведению капитального ремонта многоквартирных домов"</t>
  </si>
  <si>
    <t>Комплекс процессных мероприятий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водоотведения."</t>
  </si>
  <si>
    <t>Комплекс процессных мероприятий "Повышение энергоэффективности в отраслях экономики"</t>
  </si>
  <si>
    <t>Комплекс процессных мероприятий "Содержание объектов внешнего благоустройства города Покачи"</t>
  </si>
  <si>
    <t xml:space="preserve"> Создание условий для обеспечения качественными коммунальными услугами; развитие и модернизация энергетической отрасли
</t>
  </si>
  <si>
    <t xml:space="preserve">Повышение качества и надежности предоставления жилищно-коммунальных услуг
</t>
  </si>
  <si>
    <t xml:space="preserve">Приведение в нормативное состояние инженерных систем и конструктивных элементов многоквартирных домов, направленных на обеспечение надежности и отвечающих требованиям действующего законодательства
</t>
  </si>
  <si>
    <t xml:space="preserve">Создание безопасных и благоприятных условий проживания граждан, реализация программы капитального ремонта общего имущества в многоквартирных домах, расположенных на территории города Покачи
</t>
  </si>
  <si>
    <t>Энергосбережение и повышение энергетической эффективности</t>
  </si>
  <si>
    <t xml:space="preserve">Установление единого порядка содержания внешнего благоустройства на территории города
</t>
  </si>
  <si>
    <t xml:space="preserve">Содержание объектов внешнего благоустройства городского округа города Покачи
</t>
  </si>
  <si>
    <t xml:space="preserve">2.1. Прокси – показатели в рамках муниципальной программы в 2025 -2030 (указывается год) году </t>
  </si>
  <si>
    <t xml:space="preserve">Постановление Правительства ХМАО - Югры от 25.12.2013 N 568-п
"О Программе капитального ремонта общего имущества в многоквартирных домах, расположенных на территории Ханты-Мансийского автономного округа - Югры"
</t>
  </si>
  <si>
    <t>В соответствии с частью 1 статьи 231 Гражданского кодекса Российской Федерации</t>
  </si>
  <si>
    <t xml:space="preserve">Федеральный закон от 12.01.1996 N 8-ФЗ "О погребении и похоронном деле"
</t>
  </si>
  <si>
    <t>Закон Ханты-Мансийского автономного округа - Югры от 10.12.2019 N 89-оз "О наделении органов местного самоуправления муниципальных образований Ханты-Мансийского автономного округа - Югры отдельным государственным полномочием Ханты-Мансийского автономного округа - Югры по организации мероприятий при осуществлении деятельности по обращению с животными без владельцев"</t>
  </si>
  <si>
    <t xml:space="preserve">Постановление  Правительства ХМАО - Югры от 29.12.2020 N 643-п "О мерах по реализации государственной программы Ханты-Мансийского автономного округа - Югры "Строительство"
</t>
  </si>
  <si>
    <t xml:space="preserve">Постановление Правительства Российской Федерации от 22.02.2012 N 154 "О требованиях к схемам теплоснабжения, порядку их разработки и утверждения", постановлением Правительства Российской Федерации от 05.09.2013 N 782 "О схемах водоснабжения и водоотведения" (вместе с "Правилами разработки и утверждения схем водоснабжения и водоотведения", "Требованиями к содержанию схем водоснабжения и водоотведения"), приказ Минэнерго России от 29.10.2021 N 1169 "Об утверждении Порядка составления топливно-энергетических балансов субъектов Российской Федерации, муниципальных образований"
</t>
  </si>
  <si>
    <t>Управление ЖКХ администрации города Покачи</t>
  </si>
  <si>
    <t>км.</t>
  </si>
  <si>
    <t>шт.</t>
  </si>
  <si>
    <t>ед./ед.</t>
  </si>
  <si>
    <t>голов.</t>
  </si>
  <si>
    <t>площ./ед.конт</t>
  </si>
  <si>
    <t>Значение</t>
  </si>
  <si>
    <t>год</t>
  </si>
  <si>
    <t xml:space="preserve">Реализация программы модернизации коммунальной инфраструктуры и улучшение качества предоставляемых коммунальных услуг для 20 млн. человек к 2030 году
</t>
  </si>
  <si>
    <t xml:space="preserve">Строительство и реконструкция (модернизация) не менее чем 2 тыс. объектов питьевого водоснабжения и водоподготовки к 2030 году
</t>
  </si>
  <si>
    <t xml:space="preserve">Улучшение качества среды для жизни в опорных населенных пунктах на 30 процентов к 2030 году и на 60 процентов к 2036 году
</t>
  </si>
  <si>
    <t xml:space="preserve">обновление к 2030 году жилищного фонда не менее чем на 20 процентов по сравнению с показателем 2019 года
</t>
  </si>
  <si>
    <t xml:space="preserve">Обеспечение значимого роста энергетической и ресурсной эффективности в жилищно-коммунальном хозяйстве, промышленном и инфраструктурном строительстве
</t>
  </si>
  <si>
    <t xml:space="preserve"> Вафин Наиль Шамильевич</t>
  </si>
  <si>
    <t xml:space="preserve"> Комфортная и безопасная среда для жизни, пункт "в" части 1 Указа Президента Российской Федерации "О национальных целях развития Российской Федерации на период до 2030 года и на перспективу до 2036 года"</t>
  </si>
  <si>
    <t>Содействие проведению капитального ремонта многоквартирных домов.</t>
  </si>
  <si>
    <t xml:space="preserve">
1. Комитет по управлению муниципальным имуществом администрации города Покачи (далее - КУМИ).
2. МУ "Управление капитального строительства" (далее - УКС).
</t>
  </si>
  <si>
    <t xml:space="preserve">1. Обеспечение к 2030 году доступными и качественными жилищно-коммунальными услугами.
2. Создание безопасных и благоприятных условий проживания граждан.
3. Повышение эффективности использования топливно-энергетических ресурсов.
4. Содержание объектов внешнего благоустройства городского округа города Покачи.
</t>
  </si>
  <si>
    <t xml:space="preserve">Наименование показателя
</t>
  </si>
  <si>
    <t xml:space="preserve">1. Модернизация, реконструкция, капитальный ремонт объектов коммунальной, энергетической инфраструктуры с использованием современных ресурсосберегающих технологий и материалов, создание условий для обеспечения качественными коммунальными услугами.
2. Приведение в нормативное состояние инженерных систем и конструктивных элементов многоквартирных домов, направленных на обеспечение надежности и отвечающих требованиям действующего законодательства.
3. Реализация инвестиционных проектов по электро-, тепло-, водоснабжению и водоотведению, повышение энергетической эффективности при производстве и передачи энергетических ресурсов, повышение энергетической эффективности в бюджетной сфере.
4. Установление единого порядка содержания внешнего благоустройства на территории города.
</t>
  </si>
  <si>
    <t>Управление ЖКХ администрации города Покачи, УКС</t>
  </si>
  <si>
    <t>%</t>
  </si>
  <si>
    <t>кВт.ч/м2</t>
  </si>
  <si>
    <t>Гкал/м2</t>
  </si>
  <si>
    <t xml:space="preserve"> м3/чел</t>
  </si>
  <si>
    <t xml:space="preserve">ед. </t>
  </si>
  <si>
    <t>м3/чел</t>
  </si>
  <si>
    <t>т.у.т./м2</t>
  </si>
  <si>
    <t>т.у.т./Гкал</t>
  </si>
  <si>
    <t>кВтч/тыс.Гкал</t>
  </si>
  <si>
    <t>кВтч/м3</t>
  </si>
  <si>
    <t>28.1</t>
  </si>
  <si>
    <t>%, Д=К/Ко</t>
  </si>
  <si>
    <t>32.1</t>
  </si>
  <si>
    <t>ед. К</t>
  </si>
  <si>
    <t>32.2</t>
  </si>
  <si>
    <t>ед, Ко</t>
  </si>
  <si>
    <t>Реализация инвестиционных проектов по электро-, тепло-, водоснабжению и водоотведению, повышение энергетической эффективности при производстве и передачи энергетических ресурсов, повышение энергетической эффективности в бюджетной сфере.</t>
  </si>
  <si>
    <t>1.1</t>
  </si>
  <si>
    <t>Повышение эффективности использования топливно-энергетическими ресурсами</t>
  </si>
  <si>
    <t>2.1</t>
  </si>
  <si>
    <t>3.1</t>
  </si>
  <si>
    <t>4.1</t>
  </si>
  <si>
    <t>5.1</t>
  </si>
  <si>
    <t xml:space="preserve">1. Комплекс процессных мероприятий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водоотведения".
2. Комплекс процессных мероприятий "Создание условий для обеспечения качественными коммунальными услугами".
3.Комплекс процессных мероприятий " Содействие проведению капитального ремонта многоквартирных домов".
4. Комплекс процессных мероприятий "Повышение энергоэффективности в отраслях экономики".
5. Комплекс процессных мероприятий "Содержание объектов внешнего благоустройства города Покачи".
</t>
  </si>
  <si>
    <t>4. Структурный элемент Комплекс процессных мероприятий "Повышение энергоэффективности в отраслях экономики." (всего), в том числе:
ЦС 20.4.04.00000</t>
  </si>
  <si>
    <t>5. Структурный элемент Комплекс процессных мероприятий "Содержание объектов внешнего благоустройства города Покачи." (всего), в том числе:
ЦС 20.4.05.00000</t>
  </si>
  <si>
    <t xml:space="preserve">1. Цель муниципальной программы: Обеспечение к 2030 году доступными и качественными жилищно-коммунальными услугами. </t>
  </si>
  <si>
    <t xml:space="preserve">Реализация инвестиционных проектов по электро-, тепло-, водоснабжению и водоотведению, повышение энергетической эффективности при производстве и передачи энергетических ресурсов, повышение энергетической эффективности в бюджетной сфере.
</t>
  </si>
  <si>
    <t>Протяженность инженерных сетей тепло-, водоснабжения, водоотведения , на которых проведен капитальный ремонт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</si>
  <si>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</t>
  </si>
  <si>
    <t>Количество выведенных объектов из реестра опасных производственных объектов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</si>
  <si>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</si>
  <si>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</si>
  <si>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</si>
  <si>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</si>
  <si>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</si>
  <si>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</t>
  </si>
  <si>
    <t>Удельный расход холодной воды на снабжение органов местного самоуправления и муниципальных учреждений (в расчете на 1 человека)</t>
  </si>
  <si>
    <t>Удельный расход горячей воды на снабжение органов местного самоуправления и муниципальных учреждений (в расчете на 1 человека)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</si>
  <si>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</t>
  </si>
  <si>
    <t>Количество энергосервисных договоров (контрактов), заключенных органами местного самоуправления и муниципальными учреждениями</t>
  </si>
  <si>
    <t>Удельный расход тепловой энергии в многоквартирных домах (в расчете на 1 кв. метр общей площади)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</si>
  <si>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</si>
  <si>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</si>
  <si>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Удельный расход электрической энергии в многоквартирных домах (в расчете на 1 кв. метр общей площади)</t>
  </si>
  <si>
    <t>Удельный суммарный расход энергетических ресурсов в многоквартирных домах</t>
  </si>
  <si>
    <t>Удельный расход топлива на выработку тепловой энергии на котельных</t>
  </si>
  <si>
    <t>Удельный расход электрической энергии, используемой при передаче тепловой энергии в системах теплоснабжения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</si>
  <si>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</si>
  <si>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</si>
  <si>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 (на 1 куб. метр)</t>
  </si>
  <si>
    <t>Удельный расход электрической энергии, используемой в системах водоотведения (на 1 куб. метр)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</si>
  <si>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</t>
  </si>
  <si>
    <t>Удовлетворенность населения уровнем освещенности городских территорий (не более 5 обращений граждан)</t>
  </si>
  <si>
    <t>Количество голов отловленных животных без владельцев</t>
  </si>
  <si>
    <t>Количество животных принятых в муниципальную собственность</t>
  </si>
  <si>
    <t>Удовлетворенность населения содержанием мест захоронения городского кладбища (не более 3 обращений)</t>
  </si>
  <si>
    <t>Количество покрашенных фасадов домов</t>
  </si>
  <si>
    <t>Количество обустроенных площадок, в том числе приобретение контейнеров для сбора ТКО</t>
  </si>
  <si>
    <t>Количество проб сточных вод несоответствующих установленным нормативам</t>
  </si>
  <si>
    <t>Доля проб сточных вод несоответствующих установленных нормативам допустимых сбросам</t>
  </si>
  <si>
    <t>Общее количество проб воды</t>
  </si>
  <si>
    <t>Количество разработанных (актуализированных) документов, отображающих текущее состояние и развитие жилищно-коммунального комплекса города Покачи</t>
  </si>
  <si>
    <t>Количество устроенных вольеров в приюте для животных без владельцев</t>
  </si>
  <si>
    <r>
      <t>Количество отремонтированных многоквартирных домов/ количество отремонтированных конструктивных элементов в многоквартирных домах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</si>
  <si>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Протяженность инженерных сетей тепло-, водоснабжения, водоотведения, на которых проведен капитальный ремонт;
Количество организаций, получивших поддержку в виде субсидии на возмещение недополученных доходов организаций, оказывающих услуги в сфере по водоснабжению и водоотведению. </t>
  </si>
  <si>
    <t xml:space="preserve">Протяженность инженерных сетей тепло-, водоснабжения, водоотведения, на которых проведен капитальный ремонт;
Количество организаций, получивших поддержку в виде субсидии на возмещение недополученных доходов организаций, оказывающих услуги в сфере по водоснабжению и водоотведению;
Количество выведенных объектов из реестра опасных производственных объектов;
Количество разработанных (актуализированных) документов, отображающих текущее состояние и развитие жилищно-коммунального комплекса города Покачи.
</t>
  </si>
  <si>
    <t>срок реализации 2025-2030</t>
  </si>
  <si>
    <t>МП&lt;*&gt;</t>
  </si>
  <si>
    <t>&lt;*&gt; муниципальная программа</t>
  </si>
  <si>
    <t>Ответственный за реализацию: Начальник управления ЖКХ администрации города Покачи</t>
  </si>
  <si>
    <t xml:space="preserve">Удовлетворенность населения уровнем освещенности городских территорий (не более 5 обращений граждан);
Количество голов отловленных животных без владельцев;
Количество животных принятых в муниципальную собственность;
Удовлетворенность населения содержанием мест захоронения городского кладбища (не более 3 обращений);
Количество покрашенных фасадов домов;
Количество обустроенных площадок, в том числе приобретение контейнеров для сбора ТКО;
Количество устроенных вольеров в приюте для животных без владельцев;
Количество обращений по приспособлению жилых помещений и общего имущества в многоквартирных домах с учетом потребностей инвалидов.
</t>
  </si>
  <si>
    <t>Количество отремонтированных многоквартирных домов/ количество отремонтированных конструктивных элементов в многоквартирных домах.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</si>
  <si>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образования;
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 ;
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образования;
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образования;
Удельный расход электрической энергии на снабжение органов местного самоуправления и муниципальных учреждений (в расчете на 1 кв. метр общей площади);
Удельный расход тепловой энергии на снабжение органов местного самоуправления и муниципальных учреждений (в расчете на 1 кв. метр общей площади);
Удельный расход холодной воды на снабжение органов местного самоуправления и муниципальных учреждений (в расчете на 1 человека);
Удельный расход горячей воды на снабжение органов местного самоуправления и муниципальных учреждений (в расчете на 1 человека);
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программы;
Количество энергосервисных договоров (контрактов), заключенных органами местного самоуправления и муниципальными учреждениями;
Удельный расход тепловой энергии в многоквартирных домах (в расчете на 1 кв. метр общей площади);
Удельный расход холодной воды в многоквартирных домах (в расчете на 1 жителя);
Удельный расход горячей воды в многоквартирных домах (в расчете на 1 жителя);
Удельный расход электрической энергии в многоквартирных домах (в расчете на 1 кв. метр общей площади);
Удельный суммарный расход энергетических ресурсов в многоквартирных домах;
Удельный расход топлива на выработку тепловой энергии на котельных;
Удельный расход электрической энергии, используемой при передаче тепловой энергии в системах теплоснабжения;
Доля потерь тепловой энергии при ее передаче в общем объеме переданной тепловой энергии;
Доля потерь воды при ее передаче в общем объеме переданной воды;
Удельный расход электрической энергии, используемой для передачи (транспортировки) воды в системах водоснабжения (на 1 куб. метр);
Удельный расход электрической энергии, используемой в системах водоотведения (на 1 куб. метр);
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t>
  </si>
  <si>
    <t xml:space="preserve"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"Развитие жилищно-коммунального комплекса и повышение энергетической эффективности в городе Покачи", ООО "Экосистема" на финансовое возмещение затрат по капитальному ремонту систем газораспределения, теплоснабжения, водоснабжения и водоотведения, в том числе с применением композитных материалов для подготовки к осенне-зимнему периоду в городе Покачи, разработки проектно-сметной документации и проверки достоверности определения сметной стоимости работ
Постановление администрации города Покачи от 27.05.2022 N 551 "О Порядке предоставления субсидии на возмещение недополученных доходов в связи с оказанием услуг по водоснабжению на территории города Покачи"
</t>
  </si>
  <si>
    <t xml:space="preserve">пункт 4 статьи 14 Федеральный закон от 06.10.2003 N 131-ФЗ
"Об общих принципах организации местного самоуправления в Российской Федерации"; Журнал учета обращений граждан об неудовлетворенном уровне освещенности городских территорий
</t>
  </si>
  <si>
    <t xml:space="preserve">Закон Ханты-Мансийского автономного округа - Югры от 10.12.2019 N 89-оз "О наделении органов местного самоуправления муниципальных образований Ханты-Мансийского автономного округа - Югры отдельным государственным полномочием Ханты-Мансийского автономного округа - Югры по организации мероприятий при осуществлении деятельности по обращению с животными без владельцев"; Муниципальный контракт на оказание услуг по проведению мероприятий по обращению с животными без владельцев
</t>
  </si>
  <si>
    <t xml:space="preserve"> Соглашение о сотрудничестве между муниципальным образованием город Покачи и обществом с ограниченной ответственностью "ЛУКОЙЛ-Западная Сибирь" в рамках реализации соглашения о сотрудничестве между Правительством Ханты-Мансийского автономного округа - Югры и ПАО "Нефтяная Компания ЛУКОЙЛ";
Решение Думы города Покачи от 20.06.2019 N 38 "О правилах благоустройства территории города Покачи".
</t>
  </si>
  <si>
    <t xml:space="preserve">1) Постановление Правительства Российской Федерации от 31.08.2018 N 1039 "Об утверждении правил обустройства мест (площадок) накопления твердых коммунальных отходов и ведения их реестра";
2) Постановление администрации города Покачи от 11.02.2022 N 154 "Об утверждении схемы санитарной очистки территории города Покачи на 2021 - 2026 годы"
3) Контракт на выполнение работ по обустройству контейнерных площадок для ТКО. Контракт на приобретение и поставку контейнеров для сбора ТКО.
</t>
  </si>
  <si>
    <t xml:space="preserve">Приказ Минстроя России от 04.04.2014 N 162/пр
"Об утверждении перечня показателей надежности, качества, энергетической эффективности объектов централизованных систем горячего водоснабжения, холодного водоснабжения и (или) водоотведения, порядка и правил определения плановых значений и фактических значений таких показателей"; 
Контракт на выполнение работ по капитальному ремонту установки дизельной электростанции для аварийного электроснабжения городской котельной 2 x 320 кВт/0,4 кВ
</t>
  </si>
  <si>
    <t>Постановление Правительства Российской Федерации от 11.02.2021 N 161 "Об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отдельных положений некоторых актов Правительства Российской Федерации", приказ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
Федеральный закон от 23.11.2009 N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</si>
  <si>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Государственная автоматизированная информационная система «Управление»</t>
  </si>
  <si>
    <t>1. Структурный элемент Комплекс процессных мероприятий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водоотведения." (всего), в том числе:
ЦС 20.4.01.00000</t>
  </si>
  <si>
    <t>2. Структурный элемент Комплекс процессных мероприятий "Создание условий для обеспечения качественными коммунальными услугами." (всего), в том числе:
ЦС 20.4.02.00000</t>
  </si>
  <si>
    <t>3. Структурный элемент Комплекс процессных мероприятий "Содействие проведению капитального ремонта многоквартирных домов." (всего), в том числе:
ЦС 20.4.03.00000</t>
  </si>
  <si>
    <t>Цель муниципальной программы
1. Обеспечение к 2030 году доступными и качественными жилищно-коммунальными услугами.
2. Создание безопасных и благоприятных условий проживания граждан.
3. Повышение эффективности использования топливно-энергетических ресурсов.
4. Содержание объектов внешнего благоустройства городского округа города Покачи.</t>
  </si>
  <si>
    <t>3/5</t>
  </si>
  <si>
    <t>100</t>
  </si>
  <si>
    <t>48,19</t>
  </si>
  <si>
    <t>0,2197</t>
  </si>
  <si>
    <t>8,94</t>
  </si>
  <si>
    <t>4,67</t>
  </si>
  <si>
    <t>0,25</t>
  </si>
  <si>
    <t>21,58</t>
  </si>
  <si>
    <t>13,15</t>
  </si>
  <si>
    <t>46,35</t>
  </si>
  <si>
    <t>0,053</t>
  </si>
  <si>
    <t>151,13</t>
  </si>
  <si>
    <t>11,77</t>
  </si>
  <si>
    <t>12,25</t>
  </si>
  <si>
    <t>6,1</t>
  </si>
  <si>
    <t>0,34</t>
  </si>
  <si>
    <t>1,28</t>
  </si>
  <si>
    <t>3,241</t>
  </si>
  <si>
    <t>346</t>
  </si>
  <si>
    <t>от 30.10.2024 № 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</si>
</sst>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[$-419]#,##0"/>
    <numFmt numFmtId="166" formatCode="[$-419]#,##0.00"/>
    <numFmt numFmtId="167" formatCode="_-* #,##0_р_._-;\-* #,##0_р_._-;_-* &quot;-&quot;??_р_._-;_-@_-"/>
    <numFmt numFmtId="168" formatCode="[$-419]#,##0.0"/>
    <numFmt numFmtId="169" formatCode="[$-419]#,##0.000"/>
    <numFmt numFmtId="170" formatCode="[$-419]#,##0.0000"/>
    <numFmt numFmtId="171" formatCode="#,##0.0000"/>
    <numFmt numFmtId="172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0" fontId="14" fillId="0" borderId="0"/>
  </cellStyleXfs>
  <cellXfs count="316">
    <xf numFmtId="165" fontId="0" fillId="0" borderId="0" xfId="0"/>
    <xf numFmtId="165" fontId="1" fillId="0" borderId="0" xfId="0" applyFont="1"/>
    <xf numFmtId="165" fontId="1" fillId="0" borderId="1" xfId="0" applyFont="1" applyBorder="1" applyAlignment="1">
      <alignment horizontal="center" vertical="center"/>
    </xf>
    <xf numFmtId="165" fontId="3" fillId="0" borderId="0" xfId="2" applyFont="1"/>
    <xf numFmtId="165" fontId="1" fillId="0" borderId="0" xfId="2" applyFont="1"/>
    <xf numFmtId="49" fontId="3" fillId="0" borderId="1" xfId="0" applyNumberFormat="1" applyFont="1" applyBorder="1" applyAlignment="1">
      <alignment horizontal="center" vertical="center"/>
    </xf>
    <xf numFmtId="165" fontId="3" fillId="0" borderId="0" xfId="2" applyFont="1" applyAlignment="1">
      <alignment horizontal="right"/>
    </xf>
    <xf numFmtId="165" fontId="3" fillId="0" borderId="1" xfId="0" applyFont="1" applyBorder="1" applyAlignment="1">
      <alignment horizontal="center" vertical="center" wrapText="1"/>
    </xf>
    <xf numFmtId="165" fontId="3" fillId="0" borderId="1" xfId="2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5" fillId="0" borderId="0" xfId="2" applyFont="1" applyAlignment="1">
      <alignment horizontal="right"/>
    </xf>
    <xf numFmtId="165" fontId="5" fillId="0" borderId="0" xfId="2" applyFont="1"/>
    <xf numFmtId="165" fontId="3" fillId="0" borderId="1" xfId="2" applyFont="1" applyBorder="1" applyAlignment="1">
      <alignment horizontal="left" vertical="center" wrapText="1"/>
    </xf>
    <xf numFmtId="165" fontId="3" fillId="0" borderId="8" xfId="0" applyFont="1" applyBorder="1" applyAlignment="1">
      <alignment horizontal="center" vertical="center" wrapText="1"/>
    </xf>
    <xf numFmtId="165" fontId="3" fillId="0" borderId="2" xfId="0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0" fillId="0" borderId="1" xfId="0" applyBorder="1"/>
    <xf numFmtId="165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165" fontId="6" fillId="3" borderId="0" xfId="0" applyFont="1" applyFill="1"/>
    <xf numFmtId="165" fontId="6" fillId="3" borderId="0" xfId="0" applyFont="1" applyFill="1" applyAlignment="1">
      <alignment horizontal="right"/>
    </xf>
    <xf numFmtId="165" fontId="6" fillId="3" borderId="0" xfId="0" applyFont="1" applyFill="1" applyAlignment="1">
      <alignment horizontal="right"/>
    </xf>
    <xf numFmtId="165" fontId="1" fillId="0" borderId="1" xfId="0" applyFont="1" applyBorder="1" applyAlignment="1">
      <alignment horizontal="left" vertical="center" wrapText="1"/>
    </xf>
    <xf numFmtId="165" fontId="6" fillId="3" borderId="1" xfId="0" applyFont="1" applyFill="1" applyBorder="1" applyAlignment="1">
      <alignment horizontal="center" vertical="center" wrapText="1"/>
    </xf>
    <xf numFmtId="165" fontId="6" fillId="3" borderId="7" xfId="0" applyFont="1" applyFill="1" applyBorder="1" applyAlignment="1">
      <alignment horizontal="center"/>
    </xf>
    <xf numFmtId="165" fontId="6" fillId="3" borderId="0" xfId="0" applyFont="1" applyFill="1" applyBorder="1" applyAlignment="1">
      <alignment vertical="top" wrapText="1"/>
    </xf>
    <xf numFmtId="165" fontId="6" fillId="3" borderId="0" xfId="0" applyFont="1" applyFill="1" applyBorder="1"/>
    <xf numFmtId="4" fontId="6" fillId="2" borderId="1" xfId="0" applyNumberFormat="1" applyFont="1" applyFill="1" applyBorder="1" applyAlignment="1">
      <alignment horizontal="center" vertical="center"/>
    </xf>
    <xf numFmtId="165" fontId="6" fillId="3" borderId="0" xfId="0" applyFont="1" applyFill="1" applyAlignment="1">
      <alignment horizontal="right"/>
    </xf>
    <xf numFmtId="165" fontId="6" fillId="3" borderId="0" xfId="0" applyFont="1" applyFill="1" applyAlignment="1">
      <alignment horizontal="center" wrapText="1"/>
    </xf>
    <xf numFmtId="165" fontId="6" fillId="3" borderId="0" xfId="0" applyFont="1" applyFill="1" applyAlignment="1">
      <alignment horizontal="center"/>
    </xf>
    <xf numFmtId="165" fontId="1" fillId="3" borderId="0" xfId="0" applyFont="1" applyFill="1"/>
    <xf numFmtId="165" fontId="6" fillId="3" borderId="0" xfId="0" applyFont="1" applyFill="1" applyAlignment="1"/>
    <xf numFmtId="165" fontId="1" fillId="0" borderId="0" xfId="0" applyFont="1" applyAlignment="1">
      <alignment horizontal="right"/>
    </xf>
    <xf numFmtId="3" fontId="6" fillId="3" borderId="1" xfId="0" applyNumberFormat="1" applyFont="1" applyFill="1" applyBorder="1" applyAlignment="1">
      <alignment horizontal="center" vertical="center" wrapText="1"/>
    </xf>
    <xf numFmtId="165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165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165" fontId="6" fillId="3" borderId="1" xfId="0" applyFont="1" applyFill="1" applyBorder="1" applyAlignment="1">
      <alignment horizontal="center" vertical="center"/>
    </xf>
    <xf numFmtId="165" fontId="1" fillId="0" borderId="1" xfId="0" applyFont="1" applyBorder="1" applyAlignment="1">
      <alignment horizontal="center" vertical="center" wrapText="1"/>
    </xf>
    <xf numFmtId="165" fontId="1" fillId="3" borderId="1" xfId="0" applyFont="1" applyFill="1" applyBorder="1" applyAlignment="1">
      <alignment horizontal="center" vertical="center" wrapText="1"/>
    </xf>
    <xf numFmtId="165" fontId="6" fillId="0" borderId="1" xfId="0" applyFont="1" applyBorder="1" applyAlignment="1">
      <alignment horizontal="center" vertical="center"/>
    </xf>
    <xf numFmtId="165" fontId="6" fillId="0" borderId="1" xfId="0" applyFont="1" applyBorder="1" applyAlignment="1">
      <alignment wrapText="1"/>
    </xf>
    <xf numFmtId="165" fontId="1" fillId="0" borderId="1" xfId="0" applyFont="1" applyBorder="1" applyAlignment="1">
      <alignment horizontal="center"/>
    </xf>
    <xf numFmtId="165" fontId="1" fillId="2" borderId="0" xfId="0" applyFont="1" applyFill="1"/>
    <xf numFmtId="165" fontId="1" fillId="0" borderId="1" xfId="0" applyFont="1" applyBorder="1" applyAlignment="1">
      <alignment horizontal="center" wrapText="1"/>
    </xf>
    <xf numFmtId="165" fontId="8" fillId="0" borderId="0" xfId="0" applyFont="1" applyAlignment="1">
      <alignment horizontal="justify"/>
    </xf>
    <xf numFmtId="165" fontId="9" fillId="0" borderId="1" xfId="0" applyFont="1" applyBorder="1" applyAlignment="1">
      <alignment horizontal="center" vertical="top" wrapText="1"/>
    </xf>
    <xf numFmtId="165" fontId="10" fillId="0" borderId="1" xfId="0" applyFont="1" applyBorder="1" applyAlignment="1">
      <alignment horizontal="center" vertical="top" wrapText="1"/>
    </xf>
    <xf numFmtId="165" fontId="3" fillId="0" borderId="0" xfId="0" applyFont="1"/>
    <xf numFmtId="165" fontId="1" fillId="0" borderId="1" xfId="2" applyFont="1" applyBorder="1"/>
    <xf numFmtId="166" fontId="1" fillId="0" borderId="1" xfId="2" applyNumberFormat="1" applyFont="1" applyBorder="1"/>
    <xf numFmtId="165" fontId="12" fillId="0" borderId="1" xfId="0" applyFont="1" applyBorder="1" applyAlignment="1">
      <alignment wrapText="1"/>
    </xf>
    <xf numFmtId="165" fontId="1" fillId="0" borderId="1" xfId="0" applyFont="1" applyBorder="1" applyAlignment="1">
      <alignment vertical="top" wrapText="1"/>
    </xf>
    <xf numFmtId="165" fontId="1" fillId="0" borderId="1" xfId="0" applyFont="1" applyBorder="1" applyAlignment="1">
      <alignment wrapText="1"/>
    </xf>
    <xf numFmtId="165" fontId="13" fillId="0" borderId="1" xfId="0" applyFont="1" applyBorder="1" applyAlignment="1">
      <alignment horizontal="justify" wrapText="1"/>
    </xf>
    <xf numFmtId="165" fontId="1" fillId="0" borderId="1" xfId="0" applyFont="1" applyBorder="1" applyAlignment="1">
      <alignment horizontal="justify" wrapText="1"/>
    </xf>
    <xf numFmtId="165" fontId="12" fillId="2" borderId="6" xfId="2" applyFont="1" applyFill="1" applyBorder="1" applyAlignment="1">
      <alignment vertical="center" wrapText="1"/>
    </xf>
    <xf numFmtId="4" fontId="12" fillId="2" borderId="1" xfId="2" applyNumberFormat="1" applyFont="1" applyFill="1" applyBorder="1"/>
    <xf numFmtId="165" fontId="1" fillId="0" borderId="6" xfId="2" applyFont="1" applyBorder="1" applyAlignment="1">
      <alignment vertical="center" wrapText="1"/>
    </xf>
    <xf numFmtId="4" fontId="1" fillId="0" borderId="1" xfId="2" applyNumberFormat="1" applyFont="1" applyBorder="1"/>
    <xf numFmtId="165" fontId="1" fillId="0" borderId="6" xfId="2" applyFont="1" applyBorder="1" applyAlignment="1">
      <alignment vertical="center"/>
    </xf>
    <xf numFmtId="165" fontId="1" fillId="0" borderId="1" xfId="2" applyFont="1" applyBorder="1" applyAlignment="1">
      <alignment vertical="center"/>
    </xf>
    <xf numFmtId="166" fontId="12" fillId="2" borderId="1" xfId="2" applyNumberFormat="1" applyFont="1" applyFill="1" applyBorder="1"/>
    <xf numFmtId="166" fontId="1" fillId="0" borderId="1" xfId="0" applyNumberFormat="1" applyFont="1" applyBorder="1" applyAlignment="1">
      <alignment vertical="top" wrapText="1"/>
    </xf>
    <xf numFmtId="166" fontId="12" fillId="0" borderId="1" xfId="0" applyNumberFormat="1" applyFont="1" applyBorder="1" applyAlignment="1">
      <alignment vertical="top" wrapText="1"/>
    </xf>
    <xf numFmtId="165" fontId="1" fillId="0" borderId="1" xfId="0" applyFont="1" applyBorder="1" applyAlignment="1">
      <alignment horizontal="left" vertical="center" wrapText="1"/>
    </xf>
    <xf numFmtId="165" fontId="3" fillId="0" borderId="0" xfId="0" applyFont="1" applyBorder="1" applyAlignment="1">
      <alignment horizontal="center" vertical="center" wrapText="1"/>
    </xf>
    <xf numFmtId="165" fontId="15" fillId="0" borderId="0" xfId="0" applyFont="1" applyBorder="1" applyAlignment="1">
      <alignment horizontal="center" vertical="center" wrapText="1"/>
    </xf>
    <xf numFmtId="165" fontId="3" fillId="2" borderId="0" xfId="2" applyFont="1" applyFill="1"/>
    <xf numFmtId="165" fontId="3" fillId="2" borderId="0" xfId="0" applyFont="1" applyFill="1" applyBorder="1" applyAlignment="1">
      <alignment horizontal="center" vertical="center" wrapText="1"/>
    </xf>
    <xf numFmtId="165" fontId="16" fillId="0" borderId="1" xfId="2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/>
    </xf>
    <xf numFmtId="165" fontId="15" fillId="0" borderId="1" xfId="2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6" fillId="3" borderId="1" xfId="0" applyFont="1" applyFill="1" applyBorder="1" applyAlignment="1">
      <alignment horizontal="center" vertical="center" wrapText="1"/>
    </xf>
    <xf numFmtId="165" fontId="1" fillId="0" borderId="0" xfId="2" applyFont="1" applyAlignment="1">
      <alignment horizontal="right" wrapText="1"/>
    </xf>
    <xf numFmtId="49" fontId="1" fillId="0" borderId="1" xfId="2" applyNumberFormat="1" applyFont="1" applyBorder="1" applyAlignment="1">
      <alignment horizontal="center" vertical="center"/>
    </xf>
    <xf numFmtId="165" fontId="1" fillId="0" borderId="6" xfId="2" applyFont="1" applyBorder="1" applyAlignment="1">
      <alignment horizontal="center"/>
    </xf>
    <xf numFmtId="165" fontId="1" fillId="0" borderId="6" xfId="2" applyFont="1" applyBorder="1" applyAlignment="1">
      <alignment horizontal="center" vertical="center"/>
    </xf>
    <xf numFmtId="49" fontId="1" fillId="0" borderId="6" xfId="2" applyNumberFormat="1" applyFont="1" applyBorder="1" applyAlignment="1">
      <alignment horizontal="center"/>
    </xf>
    <xf numFmtId="165" fontId="1" fillId="0" borderId="6" xfId="2" applyFont="1" applyBorder="1" applyAlignment="1">
      <alignment horizontal="center" vertical="center" wrapText="1"/>
    </xf>
    <xf numFmtId="165" fontId="1" fillId="0" borderId="17" xfId="2" applyFont="1" applyBorder="1" applyAlignment="1">
      <alignment horizontal="left" vertical="center" wrapText="1"/>
    </xf>
    <xf numFmtId="165" fontId="1" fillId="0" borderId="1" xfId="2" applyFont="1" applyBorder="1" applyAlignment="1">
      <alignment horizontal="center" vertical="center" wrapText="1"/>
    </xf>
    <xf numFmtId="165" fontId="2" fillId="0" borderId="0" xfId="2" applyFont="1"/>
    <xf numFmtId="165" fontId="1" fillId="0" borderId="6" xfId="2" applyFont="1" applyBorder="1" applyAlignment="1">
      <alignment horizontal="center" vertical="top" wrapText="1"/>
    </xf>
    <xf numFmtId="165" fontId="1" fillId="0" borderId="1" xfId="2" applyFont="1" applyBorder="1" applyAlignment="1">
      <alignment horizontal="left" vertical="center" wrapText="1"/>
    </xf>
    <xf numFmtId="165" fontId="1" fillId="0" borderId="1" xfId="2" applyFont="1" applyBorder="1" applyAlignment="1">
      <alignment horizontal="left" vertical="top" wrapText="1"/>
    </xf>
    <xf numFmtId="0" fontId="1" fillId="0" borderId="6" xfId="2" applyNumberFormat="1" applyFont="1" applyBorder="1" applyAlignment="1">
      <alignment horizontal="center"/>
    </xf>
    <xf numFmtId="165" fontId="1" fillId="3" borderId="1" xfId="0" applyFont="1" applyFill="1" applyBorder="1" applyAlignment="1">
      <alignment wrapText="1"/>
    </xf>
    <xf numFmtId="165" fontId="1" fillId="3" borderId="1" xfId="0" applyFont="1" applyFill="1" applyBorder="1" applyAlignment="1">
      <alignment vertical="top" wrapText="1"/>
    </xf>
    <xf numFmtId="165" fontId="6" fillId="3" borderId="1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165" fontId="6" fillId="0" borderId="1" xfId="0" applyFont="1" applyBorder="1" applyAlignment="1">
      <alignment horizontal="center" vertical="center" wrapText="1"/>
    </xf>
    <xf numFmtId="168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1" fillId="3" borderId="1" xfId="0" applyFont="1" applyFill="1" applyBorder="1" applyAlignment="1">
      <alignment horizontal="left" vertical="center" wrapText="1"/>
    </xf>
    <xf numFmtId="169" fontId="4" fillId="3" borderId="1" xfId="0" applyNumberFormat="1" applyFont="1" applyFill="1" applyBorder="1" applyAlignment="1">
      <alignment horizontal="center" vertical="center" wrapText="1"/>
    </xf>
    <xf numFmtId="165" fontId="4" fillId="3" borderId="3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70" fontId="4" fillId="3" borderId="1" xfId="0" applyNumberFormat="1" applyFont="1" applyFill="1" applyBorder="1" applyAlignment="1">
      <alignment horizontal="center" vertical="center" wrapText="1"/>
    </xf>
    <xf numFmtId="171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72" fontId="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0" borderId="6" xfId="2" applyNumberFormat="1" applyFont="1" applyBorder="1" applyAlignment="1">
      <alignment horizontal="center" vertical="center"/>
    </xf>
    <xf numFmtId="165" fontId="3" fillId="0" borderId="21" xfId="0" applyFont="1" applyBorder="1" applyAlignment="1">
      <alignment horizontal="center" vertical="center" wrapText="1"/>
    </xf>
    <xf numFmtId="165" fontId="1" fillId="3" borderId="1" xfId="2" applyFont="1" applyFill="1" applyBorder="1" applyAlignment="1">
      <alignment horizontal="center" vertical="center" wrapText="1"/>
    </xf>
    <xf numFmtId="165" fontId="1" fillId="3" borderId="6" xfId="2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165" fontId="6" fillId="3" borderId="1" xfId="0" applyFont="1" applyFill="1" applyBorder="1" applyAlignment="1">
      <alignment horizontal="left" vertical="center" wrapText="1"/>
    </xf>
    <xf numFmtId="165" fontId="6" fillId="3" borderId="3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165" fontId="1" fillId="3" borderId="17" xfId="2" applyFont="1" applyFill="1" applyBorder="1" applyAlignment="1">
      <alignment horizontal="center"/>
    </xf>
    <xf numFmtId="165" fontId="1" fillId="3" borderId="6" xfId="2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5" fontId="16" fillId="0" borderId="21" xfId="2" applyFont="1" applyBorder="1" applyAlignment="1">
      <alignment horizontal="left" vertical="center" wrapText="1"/>
    </xf>
    <xf numFmtId="4" fontId="15" fillId="0" borderId="21" xfId="0" applyNumberFormat="1" applyFont="1" applyBorder="1" applyAlignment="1">
      <alignment horizontal="center" vertical="center"/>
    </xf>
    <xf numFmtId="165" fontId="4" fillId="0" borderId="23" xfId="0" applyFont="1" applyBorder="1" applyAlignment="1">
      <alignment horizontal="center" vertical="center" wrapText="1"/>
    </xf>
    <xf numFmtId="165" fontId="4" fillId="0" borderId="34" xfId="0" applyFont="1" applyBorder="1" applyAlignment="1">
      <alignment horizontal="center" vertical="center" wrapText="1"/>
    </xf>
    <xf numFmtId="165" fontId="1" fillId="0" borderId="35" xfId="0" applyFont="1" applyBorder="1" applyAlignment="1">
      <alignment horizontal="center"/>
    </xf>
    <xf numFmtId="165" fontId="3" fillId="0" borderId="38" xfId="2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/>
    </xf>
    <xf numFmtId="165" fontId="1" fillId="0" borderId="38" xfId="0" applyFont="1" applyBorder="1" applyAlignment="1">
      <alignment horizontal="center"/>
    </xf>
    <xf numFmtId="165" fontId="1" fillId="0" borderId="39" xfId="0" applyFont="1" applyBorder="1" applyAlignment="1">
      <alignment horizontal="center"/>
    </xf>
    <xf numFmtId="165" fontId="3" fillId="0" borderId="40" xfId="0" applyFont="1" applyBorder="1" applyAlignment="1">
      <alignment horizontal="center" vertical="center" wrapText="1"/>
    </xf>
    <xf numFmtId="165" fontId="3" fillId="0" borderId="35" xfId="0" applyFont="1" applyBorder="1" applyAlignment="1">
      <alignment horizontal="center" vertical="center" wrapText="1"/>
    </xf>
    <xf numFmtId="165" fontId="15" fillId="0" borderId="38" xfId="2" applyFont="1" applyBorder="1" applyAlignment="1">
      <alignment horizontal="center" vertical="center" wrapText="1"/>
    </xf>
    <xf numFmtId="4" fontId="15" fillId="0" borderId="38" xfId="0" applyNumberFormat="1" applyFont="1" applyBorder="1" applyAlignment="1">
      <alignment horizontal="center" vertical="center"/>
    </xf>
    <xf numFmtId="165" fontId="3" fillId="0" borderId="38" xfId="0" applyFont="1" applyBorder="1" applyAlignment="1">
      <alignment horizontal="center" vertical="center" wrapText="1"/>
    </xf>
    <xf numFmtId="165" fontId="3" fillId="0" borderId="39" xfId="0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165" fontId="1" fillId="0" borderId="21" xfId="0" applyFont="1" applyBorder="1" applyAlignment="1">
      <alignment horizontal="center"/>
    </xf>
    <xf numFmtId="165" fontId="1" fillId="0" borderId="40" xfId="0" applyFont="1" applyBorder="1" applyAlignment="1">
      <alignment horizontal="center"/>
    </xf>
    <xf numFmtId="165" fontId="1" fillId="3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166" fontId="1" fillId="0" borderId="0" xfId="0" applyNumberFormat="1" applyFont="1"/>
    <xf numFmtId="165" fontId="6" fillId="3" borderId="0" xfId="0" applyFont="1" applyFill="1" applyAlignment="1">
      <alignment horizontal="right"/>
    </xf>
    <xf numFmtId="165" fontId="6" fillId="3" borderId="0" xfId="0" applyFont="1" applyFill="1" applyAlignment="1">
      <alignment horizontal="center" wrapText="1"/>
    </xf>
    <xf numFmtId="165" fontId="6" fillId="3" borderId="0" xfId="0" applyFont="1" applyFill="1" applyAlignment="1">
      <alignment horizontal="center"/>
    </xf>
    <xf numFmtId="165" fontId="1" fillId="0" borderId="3" xfId="0" applyFont="1" applyBorder="1" applyAlignment="1">
      <alignment horizontal="left" vertical="center" wrapText="1"/>
    </xf>
    <xf numFmtId="165" fontId="1" fillId="0" borderId="4" xfId="0" applyFont="1" applyBorder="1" applyAlignment="1">
      <alignment horizontal="left" vertical="center" wrapText="1"/>
    </xf>
    <xf numFmtId="165" fontId="1" fillId="0" borderId="5" xfId="0" applyFont="1" applyBorder="1" applyAlignment="1">
      <alignment horizontal="left" vertical="center" wrapText="1"/>
    </xf>
    <xf numFmtId="165" fontId="6" fillId="3" borderId="1" xfId="0" applyFont="1" applyFill="1" applyBorder="1" applyAlignment="1">
      <alignment horizontal="left" vertical="center"/>
    </xf>
    <xf numFmtId="165" fontId="1" fillId="3" borderId="1" xfId="0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5" fontId="6" fillId="3" borderId="2" xfId="0" applyFont="1" applyFill="1" applyBorder="1" applyAlignment="1">
      <alignment horizontal="center" vertical="center"/>
    </xf>
    <xf numFmtId="165" fontId="6" fillId="3" borderId="25" xfId="0" applyFont="1" applyFill="1" applyBorder="1" applyAlignment="1">
      <alignment horizontal="center" vertical="top" wrapText="1"/>
    </xf>
    <xf numFmtId="165" fontId="6" fillId="3" borderId="0" xfId="0" applyFont="1" applyFill="1" applyBorder="1" applyAlignment="1">
      <alignment horizontal="center" vertical="top" wrapText="1"/>
    </xf>
    <xf numFmtId="165" fontId="1" fillId="0" borderId="28" xfId="0" applyFont="1" applyBorder="1" applyAlignment="1">
      <alignment horizontal="left" vertical="center" wrapText="1"/>
    </xf>
    <xf numFmtId="165" fontId="1" fillId="0" borderId="29" xfId="0" applyFont="1" applyBorder="1" applyAlignment="1">
      <alignment horizontal="left" vertical="center" wrapText="1"/>
    </xf>
    <xf numFmtId="165" fontId="1" fillId="0" borderId="30" xfId="0" applyFont="1" applyBorder="1" applyAlignment="1">
      <alignment horizontal="left" vertical="center" wrapText="1"/>
    </xf>
    <xf numFmtId="165" fontId="6" fillId="3" borderId="31" xfId="0" applyFont="1" applyFill="1" applyBorder="1" applyAlignment="1">
      <alignment horizontal="center" vertical="center" wrapText="1"/>
    </xf>
    <xf numFmtId="165" fontId="6" fillId="3" borderId="29" xfId="0" applyFont="1" applyFill="1" applyBorder="1" applyAlignment="1">
      <alignment horizontal="center" vertical="center" wrapText="1"/>
    </xf>
    <xf numFmtId="165" fontId="6" fillId="3" borderId="32" xfId="0" applyFont="1" applyFill="1" applyBorder="1" applyAlignment="1">
      <alignment horizontal="center" vertical="center" wrapText="1"/>
    </xf>
    <xf numFmtId="165" fontId="6" fillId="3" borderId="1" xfId="0" applyFont="1" applyFill="1" applyBorder="1" applyAlignment="1">
      <alignment horizontal="center" vertical="top" wrapText="1"/>
    </xf>
    <xf numFmtId="165" fontId="6" fillId="3" borderId="6" xfId="0" applyFont="1" applyFill="1" applyBorder="1" applyAlignment="1">
      <alignment horizontal="left" vertical="top" wrapText="1"/>
    </xf>
    <xf numFmtId="165" fontId="6" fillId="3" borderId="18" xfId="0" applyFont="1" applyFill="1" applyBorder="1" applyAlignment="1">
      <alignment horizontal="left" vertical="top" wrapText="1"/>
    </xf>
    <xf numFmtId="165" fontId="6" fillId="3" borderId="7" xfId="0" applyFont="1" applyFill="1" applyBorder="1" applyAlignment="1">
      <alignment horizontal="left" vertical="top" wrapText="1"/>
    </xf>
    <xf numFmtId="165" fontId="6" fillId="3" borderId="24" xfId="0" applyFont="1" applyFill="1" applyBorder="1" applyAlignment="1">
      <alignment horizontal="center" vertical="center"/>
    </xf>
    <xf numFmtId="165" fontId="6" fillId="3" borderId="19" xfId="0" applyFont="1" applyFill="1" applyBorder="1" applyAlignment="1">
      <alignment horizontal="center" vertical="center"/>
    </xf>
    <xf numFmtId="165" fontId="6" fillId="3" borderId="8" xfId="0" applyFont="1" applyFill="1" applyBorder="1" applyAlignment="1">
      <alignment horizontal="center" vertical="center"/>
    </xf>
    <xf numFmtId="165" fontId="6" fillId="3" borderId="9" xfId="0" applyFont="1" applyFill="1" applyBorder="1" applyAlignment="1">
      <alignment horizontal="center" vertical="center"/>
    </xf>
    <xf numFmtId="165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/>
    </xf>
    <xf numFmtId="165" fontId="6" fillId="3" borderId="1" xfId="0" applyFont="1" applyFill="1" applyBorder="1" applyAlignment="1">
      <alignment horizontal="center"/>
    </xf>
    <xf numFmtId="165" fontId="1" fillId="3" borderId="6" xfId="0" applyFont="1" applyFill="1" applyBorder="1" applyAlignment="1">
      <alignment horizontal="center" vertical="top" wrapText="1"/>
    </xf>
    <xf numFmtId="165" fontId="1" fillId="3" borderId="18" xfId="0" applyFont="1" applyFill="1" applyBorder="1" applyAlignment="1">
      <alignment horizontal="center" vertical="top" wrapText="1"/>
    </xf>
    <xf numFmtId="165" fontId="1" fillId="3" borderId="7" xfId="0" applyFont="1" applyFill="1" applyBorder="1" applyAlignment="1">
      <alignment horizontal="center" vertical="top" wrapText="1"/>
    </xf>
    <xf numFmtId="165" fontId="1" fillId="3" borderId="6" xfId="0" applyFont="1" applyFill="1" applyBorder="1" applyAlignment="1">
      <alignment horizontal="left" vertical="center" wrapText="1"/>
    </xf>
    <xf numFmtId="165" fontId="1" fillId="3" borderId="18" xfId="0" applyFont="1" applyFill="1" applyBorder="1" applyAlignment="1">
      <alignment horizontal="left" vertical="center" wrapText="1"/>
    </xf>
    <xf numFmtId="165" fontId="1" fillId="3" borderId="7" xfId="0" applyFont="1" applyFill="1" applyBorder="1" applyAlignment="1">
      <alignment horizontal="left" vertical="center" wrapText="1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6" fillId="3" borderId="3" xfId="0" applyFont="1" applyFill="1" applyBorder="1" applyAlignment="1">
      <alignment horizontal="left" vertical="center" wrapText="1"/>
    </xf>
    <xf numFmtId="165" fontId="6" fillId="3" borderId="4" xfId="0" applyFont="1" applyFill="1" applyBorder="1" applyAlignment="1">
      <alignment horizontal="left" vertical="center" wrapText="1"/>
    </xf>
    <xf numFmtId="165" fontId="6" fillId="3" borderId="5" xfId="0" applyFont="1" applyFill="1" applyBorder="1" applyAlignment="1">
      <alignment horizontal="left" vertical="center" wrapText="1"/>
    </xf>
    <xf numFmtId="165" fontId="1" fillId="0" borderId="0" xfId="0" applyFont="1" applyAlignment="1">
      <alignment horizontal="center" wrapText="1"/>
    </xf>
    <xf numFmtId="165" fontId="1" fillId="3" borderId="6" xfId="0" applyFont="1" applyFill="1" applyBorder="1" applyAlignment="1">
      <alignment horizontal="center" vertical="center" wrapText="1"/>
    </xf>
    <xf numFmtId="165" fontId="1" fillId="3" borderId="7" xfId="0" applyFont="1" applyFill="1" applyBorder="1" applyAlignment="1">
      <alignment horizontal="center" vertical="center" wrapText="1"/>
    </xf>
    <xf numFmtId="165" fontId="1" fillId="0" borderId="21" xfId="0" applyFont="1" applyBorder="1" applyAlignment="1">
      <alignment horizontal="center" vertical="center" wrapText="1"/>
    </xf>
    <xf numFmtId="165" fontId="6" fillId="3" borderId="6" xfId="0" applyFont="1" applyFill="1" applyBorder="1" applyAlignment="1">
      <alignment horizontal="center" vertical="center" wrapText="1"/>
    </xf>
    <xf numFmtId="165" fontId="6" fillId="3" borderId="7" xfId="0" applyFont="1" applyFill="1" applyBorder="1" applyAlignment="1">
      <alignment horizontal="center" vertical="center" wrapText="1"/>
    </xf>
    <xf numFmtId="165" fontId="6" fillId="3" borderId="3" xfId="0" applyFont="1" applyFill="1" applyBorder="1" applyAlignment="1">
      <alignment horizontal="center" vertical="center" wrapText="1"/>
    </xf>
    <xf numFmtId="165" fontId="6" fillId="3" borderId="4" xfId="0" applyFont="1" applyFill="1" applyBorder="1" applyAlignment="1">
      <alignment horizontal="center" vertical="center" wrapText="1"/>
    </xf>
    <xf numFmtId="165" fontId="6" fillId="3" borderId="5" xfId="0" applyFont="1" applyFill="1" applyBorder="1" applyAlignment="1">
      <alignment horizontal="center" vertical="center" wrapText="1"/>
    </xf>
    <xf numFmtId="165" fontId="7" fillId="0" borderId="0" xfId="0" applyFont="1" applyAlignment="1">
      <alignment horizontal="center"/>
    </xf>
    <xf numFmtId="165" fontId="8" fillId="0" borderId="1" xfId="0" applyFont="1" applyBorder="1" applyAlignment="1">
      <alignment horizontal="center" vertical="top" wrapText="1"/>
    </xf>
    <xf numFmtId="165" fontId="9" fillId="0" borderId="1" xfId="0" applyFont="1" applyBorder="1" applyAlignment="1">
      <alignment horizontal="center" vertical="top" wrapText="1"/>
    </xf>
    <xf numFmtId="165" fontId="8" fillId="0" borderId="6" xfId="0" applyFont="1" applyBorder="1" applyAlignment="1">
      <alignment horizontal="center" vertical="top" wrapText="1"/>
    </xf>
    <xf numFmtId="165" fontId="8" fillId="0" borderId="7" xfId="0" applyFont="1" applyBorder="1" applyAlignment="1">
      <alignment horizontal="center" vertical="top" wrapText="1"/>
    </xf>
    <xf numFmtId="165" fontId="8" fillId="0" borderId="1" xfId="0" applyFont="1" applyBorder="1" applyAlignment="1">
      <alignment horizontal="center" wrapText="1"/>
    </xf>
    <xf numFmtId="165" fontId="9" fillId="0" borderId="24" xfId="0" applyFont="1" applyBorder="1" applyAlignment="1">
      <alignment vertical="center" wrapText="1"/>
    </xf>
    <xf numFmtId="165" fontId="9" fillId="0" borderId="17" xfId="0" applyFont="1" applyBorder="1" applyAlignment="1">
      <alignment vertical="center" wrapText="1"/>
    </xf>
    <xf numFmtId="165" fontId="9" fillId="0" borderId="19" xfId="0" applyFont="1" applyBorder="1" applyAlignment="1">
      <alignment vertical="center" wrapText="1"/>
    </xf>
    <xf numFmtId="165" fontId="9" fillId="0" borderId="8" xfId="0" applyFont="1" applyBorder="1" applyAlignment="1">
      <alignment vertical="center" wrapText="1"/>
    </xf>
    <xf numFmtId="165" fontId="9" fillId="0" borderId="2" xfId="0" applyFont="1" applyBorder="1" applyAlignment="1">
      <alignment vertical="center" wrapText="1"/>
    </xf>
    <xf numFmtId="165" fontId="9" fillId="0" borderId="9" xfId="0" applyFont="1" applyBorder="1" applyAlignment="1">
      <alignment vertical="center" wrapText="1"/>
    </xf>
    <xf numFmtId="165" fontId="9" fillId="0" borderId="6" xfId="0" applyFont="1" applyBorder="1" applyAlignment="1">
      <alignment horizontal="left" vertical="top" wrapText="1"/>
    </xf>
    <xf numFmtId="165" fontId="9" fillId="0" borderId="7" xfId="0" applyFont="1" applyBorder="1" applyAlignment="1">
      <alignment horizontal="left" vertical="top" wrapText="1"/>
    </xf>
    <xf numFmtId="16" fontId="8" fillId="0" borderId="1" xfId="0" applyNumberFormat="1" applyFont="1" applyBorder="1" applyAlignment="1">
      <alignment horizontal="center" vertical="top" wrapText="1"/>
    </xf>
    <xf numFmtId="165" fontId="9" fillId="0" borderId="1" xfId="0" applyFont="1" applyBorder="1" applyAlignment="1">
      <alignment horizontal="left" vertical="top" wrapText="1"/>
    </xf>
    <xf numFmtId="165" fontId="6" fillId="3" borderId="4" xfId="2" applyFont="1" applyFill="1" applyBorder="1" applyAlignment="1">
      <alignment horizontal="center"/>
    </xf>
    <xf numFmtId="165" fontId="6" fillId="3" borderId="5" xfId="2" applyFont="1" applyFill="1" applyBorder="1" applyAlignment="1">
      <alignment horizontal="center"/>
    </xf>
    <xf numFmtId="49" fontId="1" fillId="0" borderId="6" xfId="2" applyNumberFormat="1" applyFont="1" applyBorder="1" applyAlignment="1">
      <alignment horizontal="center" vertical="center"/>
    </xf>
    <xf numFmtId="49" fontId="1" fillId="0" borderId="18" xfId="2" applyNumberFormat="1" applyFont="1" applyBorder="1" applyAlignment="1">
      <alignment horizontal="center" vertical="center"/>
    </xf>
    <xf numFmtId="49" fontId="1" fillId="0" borderId="7" xfId="2" applyNumberFormat="1" applyFont="1" applyBorder="1" applyAlignment="1">
      <alignment horizontal="center" vertical="center"/>
    </xf>
    <xf numFmtId="165" fontId="1" fillId="0" borderId="24" xfId="2" applyFont="1" applyBorder="1" applyAlignment="1">
      <alignment horizontal="center" vertical="center" wrapText="1"/>
    </xf>
    <xf numFmtId="165" fontId="1" fillId="0" borderId="25" xfId="2" applyFont="1" applyBorder="1" applyAlignment="1">
      <alignment horizontal="center" vertical="center" wrapText="1"/>
    </xf>
    <xf numFmtId="165" fontId="1" fillId="0" borderId="8" xfId="2" applyFont="1" applyBorder="1" applyAlignment="1">
      <alignment horizontal="center" vertical="center" wrapText="1"/>
    </xf>
    <xf numFmtId="165" fontId="1" fillId="0" borderId="1" xfId="2" applyFont="1" applyBorder="1" applyAlignment="1">
      <alignment horizontal="center" vertical="center" wrapText="1"/>
    </xf>
    <xf numFmtId="165" fontId="1" fillId="3" borderId="24" xfId="2" applyFont="1" applyFill="1" applyBorder="1" applyAlignment="1">
      <alignment horizontal="left" wrapText="1"/>
    </xf>
    <xf numFmtId="165" fontId="1" fillId="3" borderId="25" xfId="2" applyFont="1" applyFill="1" applyBorder="1" applyAlignment="1">
      <alignment horizontal="left"/>
    </xf>
    <xf numFmtId="165" fontId="1" fillId="3" borderId="8" xfId="2" applyFont="1" applyFill="1" applyBorder="1" applyAlignment="1">
      <alignment horizontal="left"/>
    </xf>
    <xf numFmtId="165" fontId="12" fillId="2" borderId="3" xfId="2" applyFont="1" applyFill="1" applyBorder="1" applyAlignment="1">
      <alignment horizontal="center" wrapText="1"/>
    </xf>
    <xf numFmtId="165" fontId="12" fillId="2" borderId="4" xfId="2" applyFont="1" applyFill="1" applyBorder="1" applyAlignment="1">
      <alignment horizontal="center" wrapText="1"/>
    </xf>
    <xf numFmtId="165" fontId="1" fillId="0" borderId="2" xfId="2" applyFont="1" applyBorder="1" applyAlignment="1">
      <alignment horizontal="center"/>
    </xf>
    <xf numFmtId="165" fontId="1" fillId="3" borderId="1" xfId="2" applyFont="1" applyFill="1" applyBorder="1" applyAlignment="1">
      <alignment horizontal="center" vertical="center" wrapText="1"/>
    </xf>
    <xf numFmtId="165" fontId="1" fillId="3" borderId="6" xfId="2" applyFont="1" applyFill="1" applyBorder="1" applyAlignment="1">
      <alignment horizontal="center" vertical="center" wrapText="1"/>
    </xf>
    <xf numFmtId="165" fontId="1" fillId="3" borderId="18" xfId="2" applyFont="1" applyFill="1" applyBorder="1" applyAlignment="1">
      <alignment horizontal="center" vertical="center" wrapText="1"/>
    </xf>
    <xf numFmtId="165" fontId="1" fillId="3" borderId="7" xfId="2" applyFont="1" applyFill="1" applyBorder="1" applyAlignment="1">
      <alignment horizontal="center" vertical="center" wrapText="1"/>
    </xf>
    <xf numFmtId="165" fontId="17" fillId="2" borderId="3" xfId="2" applyFont="1" applyFill="1" applyBorder="1" applyAlignment="1">
      <alignment horizontal="center" vertical="center" wrapText="1"/>
    </xf>
    <xf numFmtId="165" fontId="18" fillId="2" borderId="4" xfId="0" applyFont="1" applyFill="1" applyBorder="1" applyAlignment="1">
      <alignment vertical="center"/>
    </xf>
    <xf numFmtId="165" fontId="12" fillId="2" borderId="3" xfId="2" applyFont="1" applyFill="1" applyBorder="1" applyAlignment="1">
      <alignment horizontal="center" vertical="center" wrapText="1"/>
    </xf>
    <xf numFmtId="165" fontId="12" fillId="2" borderId="4" xfId="2" applyFont="1" applyFill="1" applyBorder="1" applyAlignment="1">
      <alignment horizontal="center" vertical="center" wrapText="1"/>
    </xf>
    <xf numFmtId="165" fontId="12" fillId="4" borderId="3" xfId="2" applyFont="1" applyFill="1" applyBorder="1" applyAlignment="1">
      <alignment horizontal="center" vertical="center"/>
    </xf>
    <xf numFmtId="165" fontId="12" fillId="4" borderId="4" xfId="2" applyFont="1" applyFill="1" applyBorder="1" applyAlignment="1">
      <alignment horizontal="center" vertical="center"/>
    </xf>
    <xf numFmtId="165" fontId="3" fillId="0" borderId="0" xfId="0" applyFont="1" applyBorder="1" applyAlignment="1">
      <alignment horizontal="center"/>
    </xf>
    <xf numFmtId="165" fontId="1" fillId="0" borderId="1" xfId="0" applyFont="1" applyBorder="1" applyAlignment="1">
      <alignment horizontal="center" wrapText="1"/>
    </xf>
    <xf numFmtId="165" fontId="3" fillId="0" borderId="0" xfId="0" applyFont="1" applyBorder="1" applyAlignment="1">
      <alignment horizontal="center" vertical="center" wrapText="1"/>
    </xf>
    <xf numFmtId="165" fontId="3" fillId="0" borderId="20" xfId="0" applyFont="1" applyBorder="1" applyAlignment="1">
      <alignment horizontal="center" vertical="center" wrapText="1"/>
    </xf>
    <xf numFmtId="165" fontId="3" fillId="0" borderId="22" xfId="0" applyFont="1" applyBorder="1" applyAlignment="1">
      <alignment horizontal="center" vertical="center" wrapText="1"/>
    </xf>
    <xf numFmtId="165" fontId="3" fillId="0" borderId="21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165" fontId="3" fillId="0" borderId="21" xfId="0" applyFont="1" applyBorder="1" applyAlignment="1">
      <alignment horizontal="center" vertical="center"/>
    </xf>
    <xf numFmtId="165" fontId="3" fillId="0" borderId="1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36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>
      <alignment horizontal="center" vertical="center"/>
    </xf>
    <xf numFmtId="49" fontId="15" fillId="0" borderId="37" xfId="0" applyNumberFormat="1" applyFont="1" applyBorder="1" applyAlignment="1">
      <alignment horizontal="center" vertical="center"/>
    </xf>
    <xf numFmtId="165" fontId="3" fillId="0" borderId="41" xfId="0" applyFont="1" applyBorder="1" applyAlignment="1">
      <alignment horizontal="center" vertical="center" wrapText="1"/>
    </xf>
    <xf numFmtId="165" fontId="3" fillId="0" borderId="42" xfId="0" applyFont="1" applyBorder="1" applyAlignment="1">
      <alignment horizontal="center" vertical="center" wrapText="1"/>
    </xf>
    <xf numFmtId="165" fontId="3" fillId="0" borderId="43" xfId="0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165" fontId="3" fillId="0" borderId="23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2" borderId="23" xfId="0" applyFont="1" applyFill="1" applyBorder="1" applyAlignment="1">
      <alignment horizontal="center" vertical="center" wrapText="1"/>
    </xf>
    <xf numFmtId="165" fontId="3" fillId="2" borderId="7" xfId="0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7" fontId="3" fillId="0" borderId="44" xfId="0" applyNumberFormat="1" applyFont="1" applyBorder="1" applyAlignment="1">
      <alignment horizontal="center" vertical="center" wrapText="1"/>
    </xf>
    <xf numFmtId="167" fontId="3" fillId="0" borderId="12" xfId="0" applyNumberFormat="1" applyFont="1" applyBorder="1" applyAlignment="1">
      <alignment horizontal="center" vertical="center" wrapText="1"/>
    </xf>
    <xf numFmtId="167" fontId="3" fillId="0" borderId="45" xfId="0" applyNumberFormat="1" applyFont="1" applyBorder="1" applyAlignment="1">
      <alignment horizontal="center" vertical="center" wrapText="1"/>
    </xf>
    <xf numFmtId="0" fontId="4" fillId="0" borderId="6" xfId="5" applyFont="1" applyFill="1" applyBorder="1" applyAlignment="1">
      <alignment horizontal="left" vertical="center" wrapText="1"/>
    </xf>
    <xf numFmtId="0" fontId="4" fillId="0" borderId="18" xfId="5" applyFont="1" applyFill="1" applyBorder="1" applyAlignment="1">
      <alignment horizontal="left" vertical="center" wrapText="1"/>
    </xf>
    <xf numFmtId="0" fontId="4" fillId="0" borderId="46" xfId="5" applyFont="1" applyFill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left" vertical="center" wrapText="1"/>
    </xf>
    <xf numFmtId="164" fontId="3" fillId="0" borderId="18" xfId="0" applyNumberFormat="1" applyFont="1" applyBorder="1" applyAlignment="1">
      <alignment horizontal="left" vertical="center" wrapText="1"/>
    </xf>
    <xf numFmtId="164" fontId="3" fillId="0" borderId="46" xfId="0" applyNumberFormat="1" applyFont="1" applyBorder="1" applyAlignment="1">
      <alignment horizontal="left" vertical="center" wrapText="1"/>
    </xf>
    <xf numFmtId="164" fontId="3" fillId="2" borderId="6" xfId="0" applyNumberFormat="1" applyFont="1" applyFill="1" applyBorder="1" applyAlignment="1">
      <alignment horizontal="left" vertical="center" wrapText="1"/>
    </xf>
    <xf numFmtId="164" fontId="3" fillId="2" borderId="18" xfId="0" applyNumberFormat="1" applyFont="1" applyFill="1" applyBorder="1" applyAlignment="1">
      <alignment horizontal="left" vertical="center" wrapText="1"/>
    </xf>
    <xf numFmtId="164" fontId="3" fillId="2" borderId="46" xfId="0" applyNumberFormat="1" applyFont="1" applyFill="1" applyBorder="1" applyAlignment="1">
      <alignment horizontal="left" vertical="center" wrapText="1"/>
    </xf>
    <xf numFmtId="167" fontId="3" fillId="0" borderId="10" xfId="0" applyNumberFormat="1" applyFont="1" applyBorder="1" applyAlignment="1">
      <alignment vertical="center" wrapText="1"/>
    </xf>
    <xf numFmtId="167" fontId="3" fillId="0" borderId="12" xfId="0" applyNumberFormat="1" applyFont="1" applyBorder="1" applyAlignment="1">
      <alignment vertical="center" wrapText="1"/>
    </xf>
    <xf numFmtId="167" fontId="3" fillId="0" borderId="26" xfId="0" applyNumberFormat="1" applyFont="1" applyBorder="1" applyAlignment="1">
      <alignment vertical="center" wrapText="1"/>
    </xf>
    <xf numFmtId="164" fontId="3" fillId="0" borderId="23" xfId="0" applyNumberFormat="1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left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5" fontId="3" fillId="0" borderId="10" xfId="0" applyFont="1" applyBorder="1" applyAlignment="1">
      <alignment horizontal="center" vertical="center" wrapText="1"/>
    </xf>
    <xf numFmtId="165" fontId="3" fillId="0" borderId="12" xfId="0" applyFont="1" applyBorder="1" applyAlignment="1">
      <alignment horizontal="center" vertical="center" wrapText="1"/>
    </xf>
    <xf numFmtId="165" fontId="3" fillId="0" borderId="26" xfId="0" applyFont="1" applyBorder="1" applyAlignment="1">
      <alignment horizontal="center" vertical="center" wrapText="1"/>
    </xf>
    <xf numFmtId="165" fontId="3" fillId="0" borderId="27" xfId="0" applyFont="1" applyBorder="1" applyAlignment="1">
      <alignment horizontal="center" vertical="center" wrapText="1"/>
    </xf>
    <xf numFmtId="165" fontId="3" fillId="0" borderId="14" xfId="0" applyFont="1" applyBorder="1" applyAlignment="1">
      <alignment horizontal="center" vertical="center" wrapText="1"/>
    </xf>
    <xf numFmtId="165" fontId="3" fillId="0" borderId="11" xfId="0" applyFont="1" applyBorder="1" applyAlignment="1">
      <alignment horizontal="center" vertical="center" wrapText="1"/>
    </xf>
    <xf numFmtId="165" fontId="3" fillId="0" borderId="8" xfId="0" applyFont="1" applyBorder="1" applyAlignment="1">
      <alignment horizontal="center" vertical="center" wrapText="1"/>
    </xf>
    <xf numFmtId="165" fontId="3" fillId="0" borderId="2" xfId="0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3" fillId="0" borderId="18" xfId="0" applyFont="1" applyBorder="1" applyAlignment="1">
      <alignment horizontal="center" vertical="center" wrapText="1"/>
    </xf>
    <xf numFmtId="165" fontId="3" fillId="0" borderId="16" xfId="0" applyFont="1" applyBorder="1" applyAlignment="1">
      <alignment horizontal="center" vertical="center" wrapText="1"/>
    </xf>
    <xf numFmtId="165" fontId="3" fillId="0" borderId="0" xfId="0" applyFont="1" applyAlignment="1">
      <alignment horizontal="center" vertical="center" wrapText="1"/>
    </xf>
    <xf numFmtId="165" fontId="3" fillId="0" borderId="0" xfId="2" applyFont="1" applyAlignment="1">
      <alignment horizontal="right" wrapText="1"/>
    </xf>
  </cellXfs>
  <cellStyles count="6">
    <cellStyle name="Обычный" xfId="0" builtinId="0"/>
    <cellStyle name="Обычный 2" xfId="2"/>
    <cellStyle name="Обычный 2 3 3" xfId="5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85" zoomScaleNormal="85" zoomScalePageLayoutView="70" workbookViewId="0">
      <selection activeCell="I5" sqref="I5"/>
    </sheetView>
  </sheetViews>
  <sheetFormatPr defaultRowHeight="15" x14ac:dyDescent="0.25"/>
  <cols>
    <col min="1" max="1" width="29.5703125" style="21" customWidth="1"/>
    <col min="2" max="2" width="9.42578125" style="21" customWidth="1"/>
    <col min="3" max="3" width="57.42578125" style="21" customWidth="1"/>
    <col min="4" max="4" width="49.42578125" style="21" customWidth="1"/>
    <col min="5" max="5" width="19.140625" style="21" customWidth="1"/>
    <col min="6" max="6" width="14.7109375" style="21" customWidth="1"/>
    <col min="7" max="7" width="14.42578125" style="21" customWidth="1"/>
    <col min="8" max="8" width="17.85546875" style="21" customWidth="1"/>
    <col min="9" max="9" width="15.7109375" style="21" customWidth="1"/>
    <col min="10" max="11" width="22.42578125" style="21" customWidth="1"/>
    <col min="12" max="16384" width="9.140625" style="21"/>
  </cols>
  <sheetData>
    <row r="1" spans="1:11" ht="24.75" customHeight="1" x14ac:dyDescent="0.25">
      <c r="J1" s="22"/>
      <c r="K1" s="22" t="s">
        <v>93</v>
      </c>
    </row>
    <row r="2" spans="1:11" ht="13.5" customHeight="1" x14ac:dyDescent="0.25">
      <c r="H2" s="151" t="s">
        <v>81</v>
      </c>
      <c r="I2" s="151"/>
      <c r="J2" s="151"/>
      <c r="K2" s="151"/>
    </row>
    <row r="3" spans="1:11" ht="20.25" customHeight="1" x14ac:dyDescent="0.25">
      <c r="J3" s="22"/>
      <c r="K3" s="22" t="s">
        <v>278</v>
      </c>
    </row>
    <row r="4" spans="1:11" ht="22.5" customHeight="1" x14ac:dyDescent="0.25">
      <c r="J4" s="22"/>
      <c r="K4" s="22"/>
    </row>
    <row r="5" spans="1:11" ht="51" customHeight="1" x14ac:dyDescent="0.25">
      <c r="D5" s="152" t="s">
        <v>95</v>
      </c>
      <c r="E5" s="153"/>
      <c r="F5" s="153"/>
      <c r="G5" s="153"/>
      <c r="J5" s="22"/>
      <c r="K5" s="22"/>
    </row>
    <row r="6" spans="1:11" ht="22.5" customHeight="1" x14ac:dyDescent="0.25">
      <c r="D6" s="31"/>
      <c r="E6" s="32"/>
      <c r="F6" s="32"/>
      <c r="G6" s="32"/>
      <c r="J6" s="30"/>
      <c r="K6" s="30"/>
    </row>
    <row r="7" spans="1:11" ht="33" customHeight="1" x14ac:dyDescent="0.25">
      <c r="D7" s="162" t="s">
        <v>102</v>
      </c>
      <c r="E7" s="162"/>
      <c r="F7" s="162"/>
      <c r="G7" s="162"/>
      <c r="J7" s="22"/>
      <c r="K7" s="22"/>
    </row>
    <row r="8" spans="1:11" ht="34.5" customHeight="1" x14ac:dyDescent="0.25">
      <c r="A8" s="24" t="s">
        <v>0</v>
      </c>
      <c r="B8" s="158" t="s">
        <v>165</v>
      </c>
      <c r="C8" s="158"/>
      <c r="D8" s="158"/>
      <c r="E8" s="158"/>
      <c r="F8" s="158"/>
      <c r="G8" s="158"/>
      <c r="H8" s="158"/>
      <c r="I8" s="158"/>
      <c r="J8" s="158"/>
      <c r="K8" s="158"/>
    </row>
    <row r="9" spans="1:11" ht="48.75" customHeight="1" x14ac:dyDescent="0.25">
      <c r="A9" s="24" t="s">
        <v>82</v>
      </c>
      <c r="B9" s="158" t="s">
        <v>83</v>
      </c>
      <c r="C9" s="158"/>
      <c r="D9" s="158"/>
      <c r="E9" s="158"/>
      <c r="F9" s="158"/>
      <c r="G9" s="158"/>
      <c r="H9" s="158"/>
      <c r="I9" s="158"/>
      <c r="J9" s="158"/>
      <c r="K9" s="158"/>
    </row>
    <row r="10" spans="1:11" ht="54.75" customHeight="1" x14ac:dyDescent="0.25">
      <c r="A10" s="24" t="s">
        <v>84</v>
      </c>
      <c r="B10" s="158" t="s">
        <v>168</v>
      </c>
      <c r="C10" s="158"/>
      <c r="D10" s="158"/>
      <c r="E10" s="158"/>
      <c r="F10" s="158"/>
      <c r="G10" s="158"/>
      <c r="H10" s="158"/>
      <c r="I10" s="158"/>
      <c r="J10" s="158"/>
      <c r="K10" s="158"/>
    </row>
    <row r="11" spans="1:11" ht="36" customHeight="1" x14ac:dyDescent="0.25">
      <c r="A11" s="24" t="s">
        <v>79</v>
      </c>
      <c r="B11" s="154" t="s">
        <v>80</v>
      </c>
      <c r="C11" s="155"/>
      <c r="D11" s="155"/>
      <c r="E11" s="155"/>
      <c r="F11" s="155"/>
      <c r="G11" s="155"/>
      <c r="H11" s="155"/>
      <c r="I11" s="155"/>
      <c r="J11" s="155"/>
      <c r="K11" s="156"/>
    </row>
    <row r="12" spans="1:11" ht="72.75" customHeight="1" x14ac:dyDescent="0.25">
      <c r="A12" s="105" t="s">
        <v>85</v>
      </c>
      <c r="B12" s="158" t="s">
        <v>169</v>
      </c>
      <c r="C12" s="158"/>
      <c r="D12" s="158"/>
      <c r="E12" s="158"/>
      <c r="F12" s="158"/>
      <c r="G12" s="158"/>
      <c r="H12" s="158"/>
      <c r="I12" s="158"/>
      <c r="J12" s="158"/>
      <c r="K12" s="158"/>
    </row>
    <row r="13" spans="1:11" ht="78.75" customHeight="1" x14ac:dyDescent="0.25">
      <c r="A13" s="105" t="s">
        <v>1</v>
      </c>
      <c r="B13" s="158" t="s">
        <v>171</v>
      </c>
      <c r="C13" s="158"/>
      <c r="D13" s="158"/>
      <c r="E13" s="158"/>
      <c r="F13" s="158"/>
      <c r="G13" s="158"/>
      <c r="H13" s="158"/>
      <c r="I13" s="158"/>
      <c r="J13" s="158"/>
      <c r="K13" s="158"/>
    </row>
    <row r="14" spans="1:11" ht="105" customHeight="1" x14ac:dyDescent="0.25">
      <c r="A14" s="105" t="s">
        <v>94</v>
      </c>
      <c r="B14" s="158" t="s">
        <v>196</v>
      </c>
      <c r="C14" s="158"/>
      <c r="D14" s="158"/>
      <c r="E14" s="158"/>
      <c r="F14" s="158"/>
      <c r="G14" s="158"/>
      <c r="H14" s="158"/>
      <c r="I14" s="158"/>
      <c r="J14" s="158"/>
      <c r="K14" s="158"/>
    </row>
    <row r="15" spans="1:11" ht="15.75" hidden="1" customHeight="1" x14ac:dyDescent="0.25">
      <c r="A15" s="163"/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1:11" ht="23.25" customHeight="1" x14ac:dyDescent="0.25">
      <c r="A16" s="172" t="s">
        <v>13</v>
      </c>
      <c r="B16" s="175" t="s">
        <v>51</v>
      </c>
      <c r="C16" s="176"/>
      <c r="D16" s="179" t="s">
        <v>77</v>
      </c>
      <c r="E16" s="179"/>
      <c r="F16" s="180" t="s">
        <v>86</v>
      </c>
      <c r="G16" s="180"/>
      <c r="H16" s="180"/>
      <c r="I16" s="180"/>
      <c r="J16" s="180"/>
      <c r="K16" s="180"/>
    </row>
    <row r="17" spans="1:11" ht="21" customHeight="1" x14ac:dyDescent="0.25">
      <c r="A17" s="173"/>
      <c r="B17" s="177"/>
      <c r="C17" s="178"/>
      <c r="D17" s="179"/>
      <c r="E17" s="179"/>
      <c r="F17" s="26">
        <v>2025</v>
      </c>
      <c r="G17" s="26">
        <v>2026</v>
      </c>
      <c r="H17" s="26">
        <v>2027</v>
      </c>
      <c r="I17" s="26">
        <v>2028</v>
      </c>
      <c r="J17" s="181" t="s">
        <v>78</v>
      </c>
      <c r="K17" s="181"/>
    </row>
    <row r="18" spans="1:11" ht="21.75" customHeight="1" x14ac:dyDescent="0.25">
      <c r="A18" s="173"/>
      <c r="B18" s="157" t="s">
        <v>87</v>
      </c>
      <c r="C18" s="157"/>
      <c r="D18" s="159">
        <f>D19+D20+D21+D22</f>
        <v>478032122.25</v>
      </c>
      <c r="E18" s="160"/>
      <c r="F18" s="29">
        <f>F19+F20+F21+F22</f>
        <v>170526752.27000001</v>
      </c>
      <c r="G18" s="149">
        <f t="shared" ref="G18:I18" si="0">G19+G20+G21+G22</f>
        <v>154859280.38</v>
      </c>
      <c r="H18" s="149">
        <f t="shared" si="0"/>
        <v>152646089.59999999</v>
      </c>
      <c r="I18" s="149">
        <f t="shared" si="0"/>
        <v>0</v>
      </c>
      <c r="J18" s="159">
        <v>0</v>
      </c>
      <c r="K18" s="160"/>
    </row>
    <row r="19" spans="1:11" ht="22.5" customHeight="1" x14ac:dyDescent="0.25">
      <c r="A19" s="173"/>
      <c r="B19" s="157" t="s">
        <v>5</v>
      </c>
      <c r="C19" s="157"/>
      <c r="D19" s="159">
        <f t="shared" ref="D19:D22" si="1">F19+G19+H19+I19+J19</f>
        <v>0</v>
      </c>
      <c r="E19" s="160"/>
      <c r="F19" s="29">
        <v>0</v>
      </c>
      <c r="G19" s="29">
        <v>0</v>
      </c>
      <c r="H19" s="29">
        <v>0</v>
      </c>
      <c r="I19" s="29">
        <v>0</v>
      </c>
      <c r="J19" s="161">
        <v>0</v>
      </c>
      <c r="K19" s="161"/>
    </row>
    <row r="20" spans="1:11" ht="20.25" customHeight="1" x14ac:dyDescent="0.25">
      <c r="A20" s="173"/>
      <c r="B20" s="157" t="s">
        <v>6</v>
      </c>
      <c r="C20" s="157"/>
      <c r="D20" s="159">
        <v>364504000</v>
      </c>
      <c r="E20" s="160"/>
      <c r="F20" s="29">
        <v>129692200</v>
      </c>
      <c r="G20" s="29">
        <v>118524400</v>
      </c>
      <c r="H20" s="29">
        <v>116287400</v>
      </c>
      <c r="I20" s="29">
        <v>0</v>
      </c>
      <c r="J20" s="161">
        <v>0</v>
      </c>
      <c r="K20" s="161"/>
    </row>
    <row r="21" spans="1:11" ht="19.5" customHeight="1" x14ac:dyDescent="0.25">
      <c r="A21" s="173"/>
      <c r="B21" s="157" t="s">
        <v>7</v>
      </c>
      <c r="C21" s="157"/>
      <c r="D21" s="159">
        <v>113528122.25</v>
      </c>
      <c r="E21" s="160"/>
      <c r="F21" s="29">
        <v>40834552.270000003</v>
      </c>
      <c r="G21" s="29">
        <v>36334880.379999995</v>
      </c>
      <c r="H21" s="29">
        <v>36358689.599999994</v>
      </c>
      <c r="I21" s="29">
        <v>0</v>
      </c>
      <c r="J21" s="161">
        <v>0</v>
      </c>
      <c r="K21" s="161"/>
    </row>
    <row r="22" spans="1:11" ht="21" customHeight="1" x14ac:dyDescent="0.25">
      <c r="A22" s="174"/>
      <c r="B22" s="157" t="s">
        <v>8</v>
      </c>
      <c r="C22" s="157"/>
      <c r="D22" s="159">
        <f t="shared" si="1"/>
        <v>0</v>
      </c>
      <c r="E22" s="160"/>
      <c r="F22" s="29">
        <v>0</v>
      </c>
      <c r="G22" s="29">
        <v>0</v>
      </c>
      <c r="H22" s="29">
        <v>0</v>
      </c>
      <c r="I22" s="29">
        <v>0</v>
      </c>
      <c r="J22" s="161">
        <v>0</v>
      </c>
      <c r="K22" s="161"/>
    </row>
    <row r="23" spans="1:11" ht="17.25" customHeight="1" thickBot="1" x14ac:dyDescent="0.3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</row>
    <row r="24" spans="1:11" s="1" customFormat="1" ht="73.5" customHeight="1" x14ac:dyDescent="0.25">
      <c r="A24" s="165" t="s">
        <v>92</v>
      </c>
      <c r="B24" s="166"/>
      <c r="C24" s="167"/>
      <c r="D24" s="168" t="s">
        <v>166</v>
      </c>
      <c r="E24" s="169"/>
      <c r="F24" s="169"/>
      <c r="G24" s="169"/>
      <c r="H24" s="169"/>
      <c r="I24" s="169"/>
      <c r="J24" s="169"/>
      <c r="K24" s="170"/>
    </row>
    <row r="25" spans="1:11" ht="15" customHeight="1" x14ac:dyDescent="0.25">
      <c r="A25" s="27"/>
      <c r="B25" s="27"/>
      <c r="C25" s="27"/>
      <c r="D25" s="28"/>
      <c r="E25" s="28"/>
      <c r="F25" s="28"/>
      <c r="G25" s="28"/>
      <c r="H25" s="28"/>
      <c r="I25" s="28"/>
    </row>
  </sheetData>
  <mergeCells count="34">
    <mergeCell ref="A24:C24"/>
    <mergeCell ref="D24:K24"/>
    <mergeCell ref="A23:K23"/>
    <mergeCell ref="B22:C22"/>
    <mergeCell ref="D22:E22"/>
    <mergeCell ref="J22:K22"/>
    <mergeCell ref="A16:A22"/>
    <mergeCell ref="B16:C17"/>
    <mergeCell ref="D16:E17"/>
    <mergeCell ref="F16:K16"/>
    <mergeCell ref="J17:K17"/>
    <mergeCell ref="B18:C18"/>
    <mergeCell ref="J18:K18"/>
    <mergeCell ref="D7:G7"/>
    <mergeCell ref="D20:E20"/>
    <mergeCell ref="J20:K20"/>
    <mergeCell ref="B9:K9"/>
    <mergeCell ref="A15:K15"/>
    <mergeCell ref="H2:K2"/>
    <mergeCell ref="D5:G5"/>
    <mergeCell ref="B11:K11"/>
    <mergeCell ref="B21:C21"/>
    <mergeCell ref="B12:K12"/>
    <mergeCell ref="B13:K13"/>
    <mergeCell ref="B14:K14"/>
    <mergeCell ref="B19:C19"/>
    <mergeCell ref="D19:E19"/>
    <mergeCell ref="J19:K19"/>
    <mergeCell ref="B20:C20"/>
    <mergeCell ref="B10:K10"/>
    <mergeCell ref="B8:K8"/>
    <mergeCell ref="J21:K21"/>
    <mergeCell ref="D18:E18"/>
    <mergeCell ref="D21:E21"/>
  </mergeCells>
  <pageMargins left="1.1811023622047245" right="0.39370078740157483" top="0.78740157480314965" bottom="0.78740157480314965" header="0.31496062992125984" footer="0.31496062992125984"/>
  <pageSetup paperSize="9" scale="47" firstPageNumber="5" fitToHeight="3" orientation="landscape" useFirstPageNumber="1" r:id="rId1"/>
  <headerFooter>
    <oddHeader>&amp;C&amp;"Times New Roman,обычный"5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opLeftCell="A5" zoomScale="90" zoomScaleNormal="90" zoomScalePageLayoutView="70" workbookViewId="0">
      <selection activeCell="E12" sqref="E12:E49"/>
    </sheetView>
  </sheetViews>
  <sheetFormatPr defaultRowHeight="15" x14ac:dyDescent="0.25"/>
  <cols>
    <col min="1" max="1" width="8.42578125" style="1" customWidth="1"/>
    <col min="2" max="2" width="26.28515625" style="1" customWidth="1"/>
    <col min="3" max="3" width="12.85546875" style="33" customWidth="1"/>
    <col min="4" max="5" width="13" style="1" customWidth="1"/>
    <col min="6" max="6" width="10.85546875" style="1" customWidth="1"/>
    <col min="7" max="7" width="13.5703125" style="33" customWidth="1"/>
    <col min="8" max="8" width="12.85546875" style="1" customWidth="1"/>
    <col min="9" max="10" width="12.7109375" style="1" customWidth="1"/>
    <col min="11" max="11" width="12.42578125" style="1" customWidth="1"/>
    <col min="12" max="12" width="12" style="1" customWidth="1"/>
    <col min="13" max="13" width="62" style="33" customWidth="1"/>
    <col min="14" max="14" width="19.140625" style="1" customWidth="1"/>
    <col min="15" max="15" width="26" style="1" customWidth="1"/>
    <col min="16" max="16" width="19.42578125" style="1" customWidth="1"/>
    <col min="17" max="16384" width="9.140625" style="1"/>
  </cols>
  <sheetData>
    <row r="1" spans="1:16" x14ac:dyDescent="0.25">
      <c r="H1" s="34"/>
      <c r="I1" s="21"/>
      <c r="K1" s="35"/>
      <c r="L1" s="35"/>
    </row>
    <row r="2" spans="1:16" x14ac:dyDescent="0.25">
      <c r="K2" s="35"/>
      <c r="L2" s="23"/>
    </row>
    <row r="5" spans="1:16" ht="30.75" customHeight="1" x14ac:dyDescent="0.25">
      <c r="A5" s="193" t="s">
        <v>103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</row>
    <row r="6" spans="1:16" ht="21" customHeight="1" x14ac:dyDescent="0.25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</row>
    <row r="7" spans="1:16" ht="15.75" thickBot="1" x14ac:dyDescent="0.3"/>
    <row r="8" spans="1:16" ht="23.25" customHeight="1" x14ac:dyDescent="0.25">
      <c r="A8" s="179" t="s">
        <v>88</v>
      </c>
      <c r="B8" s="179" t="s">
        <v>170</v>
      </c>
      <c r="C8" s="197" t="s">
        <v>15</v>
      </c>
      <c r="D8" s="197" t="s">
        <v>16</v>
      </c>
      <c r="E8" s="196" t="s">
        <v>3</v>
      </c>
      <c r="F8" s="196"/>
      <c r="G8" s="199" t="s">
        <v>17</v>
      </c>
      <c r="H8" s="200"/>
      <c r="I8" s="200"/>
      <c r="J8" s="200"/>
      <c r="K8" s="200"/>
      <c r="L8" s="201"/>
      <c r="M8" s="194" t="s">
        <v>18</v>
      </c>
      <c r="N8" s="188" t="s">
        <v>19</v>
      </c>
      <c r="O8" s="188" t="s">
        <v>20</v>
      </c>
      <c r="P8" s="188" t="s">
        <v>21</v>
      </c>
    </row>
    <row r="9" spans="1:16" ht="123.75" customHeight="1" x14ac:dyDescent="0.25">
      <c r="A9" s="179"/>
      <c r="B9" s="179"/>
      <c r="C9" s="198"/>
      <c r="D9" s="198"/>
      <c r="E9" s="98" t="s">
        <v>158</v>
      </c>
      <c r="F9" s="98" t="s">
        <v>159</v>
      </c>
      <c r="G9" s="114">
        <v>2025</v>
      </c>
      <c r="H9" s="114">
        <v>2026</v>
      </c>
      <c r="I9" s="114">
        <v>2027</v>
      </c>
      <c r="J9" s="114">
        <v>2028</v>
      </c>
      <c r="K9" s="114">
        <v>2029</v>
      </c>
      <c r="L9" s="114">
        <v>2030</v>
      </c>
      <c r="M9" s="195"/>
      <c r="N9" s="189"/>
      <c r="O9" s="189"/>
      <c r="P9" s="189"/>
    </row>
    <row r="10" spans="1:16" x14ac:dyDescent="0.25">
      <c r="A10" s="25">
        <v>1</v>
      </c>
      <c r="B10" s="25">
        <v>2</v>
      </c>
      <c r="C10" s="81">
        <v>3</v>
      </c>
      <c r="D10" s="25">
        <v>4</v>
      </c>
      <c r="E10" s="97">
        <v>5</v>
      </c>
      <c r="F10" s="97">
        <v>6</v>
      </c>
      <c r="G10" s="97">
        <v>7</v>
      </c>
      <c r="H10" s="97">
        <v>8</v>
      </c>
      <c r="I10" s="97">
        <v>9</v>
      </c>
      <c r="J10" s="97">
        <v>10</v>
      </c>
      <c r="K10" s="97">
        <v>11</v>
      </c>
      <c r="L10" s="97">
        <v>12</v>
      </c>
      <c r="M10" s="97">
        <v>13</v>
      </c>
      <c r="N10" s="97">
        <v>14</v>
      </c>
      <c r="O10" s="97">
        <v>15</v>
      </c>
      <c r="P10" s="47">
        <v>16</v>
      </c>
    </row>
    <row r="11" spans="1:16" ht="87.75" customHeight="1" x14ac:dyDescent="0.25">
      <c r="A11" s="190" t="s">
        <v>258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2"/>
    </row>
    <row r="12" spans="1:16" ht="257.25" customHeight="1" x14ac:dyDescent="0.25">
      <c r="A12" s="36">
        <v>1</v>
      </c>
      <c r="B12" s="120" t="s">
        <v>201</v>
      </c>
      <c r="C12" s="37" t="s">
        <v>241</v>
      </c>
      <c r="D12" s="37" t="s">
        <v>153</v>
      </c>
      <c r="E12" s="100" t="s">
        <v>89</v>
      </c>
      <c r="F12" s="126">
        <v>2023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95" t="s">
        <v>247</v>
      </c>
      <c r="N12" s="43" t="s">
        <v>152</v>
      </c>
      <c r="O12" s="43" t="s">
        <v>161</v>
      </c>
      <c r="P12" s="44" t="s">
        <v>125</v>
      </c>
    </row>
    <row r="13" spans="1:16" ht="233.25" customHeight="1" x14ac:dyDescent="0.25">
      <c r="A13" s="36">
        <v>2</v>
      </c>
      <c r="B13" s="120" t="s">
        <v>202</v>
      </c>
      <c r="C13" s="37" t="s">
        <v>241</v>
      </c>
      <c r="D13" s="37" t="s">
        <v>154</v>
      </c>
      <c r="E13" s="101" t="s">
        <v>132</v>
      </c>
      <c r="F13" s="126">
        <v>2023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96" t="s">
        <v>247</v>
      </c>
      <c r="N13" s="43" t="s">
        <v>152</v>
      </c>
      <c r="O13" s="44" t="s">
        <v>160</v>
      </c>
      <c r="P13" s="43" t="s">
        <v>125</v>
      </c>
    </row>
    <row r="14" spans="1:16" ht="236.25" customHeight="1" x14ac:dyDescent="0.25">
      <c r="A14" s="36">
        <v>3</v>
      </c>
      <c r="B14" s="120" t="s">
        <v>203</v>
      </c>
      <c r="C14" s="37" t="s">
        <v>241</v>
      </c>
      <c r="D14" s="37" t="s">
        <v>154</v>
      </c>
      <c r="E14" s="101" t="s">
        <v>89</v>
      </c>
      <c r="F14" s="126">
        <v>2023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96" t="s">
        <v>247</v>
      </c>
      <c r="N14" s="43" t="s">
        <v>172</v>
      </c>
      <c r="O14" s="43" t="s">
        <v>125</v>
      </c>
      <c r="P14" s="43" t="s">
        <v>125</v>
      </c>
    </row>
    <row r="15" spans="1:16" ht="158.25" customHeight="1" x14ac:dyDescent="0.25">
      <c r="A15" s="36">
        <v>4</v>
      </c>
      <c r="B15" s="120" t="s">
        <v>237</v>
      </c>
      <c r="C15" s="37" t="s">
        <v>241</v>
      </c>
      <c r="D15" s="37" t="s">
        <v>155</v>
      </c>
      <c r="E15" s="41" t="s">
        <v>259</v>
      </c>
      <c r="F15" s="126">
        <v>2023</v>
      </c>
      <c r="G15" s="39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96" t="s">
        <v>146</v>
      </c>
      <c r="N15" s="43" t="s">
        <v>152</v>
      </c>
      <c r="O15" s="43" t="s">
        <v>163</v>
      </c>
      <c r="P15" s="43" t="s">
        <v>125</v>
      </c>
    </row>
    <row r="16" spans="1:16" ht="203.25" customHeight="1" x14ac:dyDescent="0.25">
      <c r="A16" s="36">
        <v>5</v>
      </c>
      <c r="B16" s="120" t="s">
        <v>204</v>
      </c>
      <c r="C16" s="37" t="s">
        <v>241</v>
      </c>
      <c r="D16" s="37" t="s">
        <v>173</v>
      </c>
      <c r="E16" s="102" t="s">
        <v>260</v>
      </c>
      <c r="F16" s="126">
        <v>2023</v>
      </c>
      <c r="G16" s="40">
        <v>100</v>
      </c>
      <c r="H16" s="40">
        <v>100</v>
      </c>
      <c r="I16" s="40">
        <v>100</v>
      </c>
      <c r="J16" s="40">
        <v>100</v>
      </c>
      <c r="K16" s="40">
        <v>100</v>
      </c>
      <c r="L16" s="40">
        <v>100</v>
      </c>
      <c r="M16" s="182" t="s">
        <v>253</v>
      </c>
      <c r="N16" s="43" t="s">
        <v>152</v>
      </c>
      <c r="O16" s="43" t="s">
        <v>164</v>
      </c>
      <c r="P16" s="43" t="s">
        <v>125</v>
      </c>
    </row>
    <row r="17" spans="1:16" ht="199.5" customHeight="1" x14ac:dyDescent="0.25">
      <c r="A17" s="36">
        <v>6</v>
      </c>
      <c r="B17" s="120" t="s">
        <v>205</v>
      </c>
      <c r="C17" s="37" t="s">
        <v>241</v>
      </c>
      <c r="D17" s="37" t="s">
        <v>173</v>
      </c>
      <c r="E17" s="102" t="s">
        <v>260</v>
      </c>
      <c r="F17" s="126">
        <v>2023</v>
      </c>
      <c r="G17" s="40">
        <v>100</v>
      </c>
      <c r="H17" s="40">
        <v>100</v>
      </c>
      <c r="I17" s="40">
        <v>100</v>
      </c>
      <c r="J17" s="40">
        <v>100</v>
      </c>
      <c r="K17" s="40">
        <v>100</v>
      </c>
      <c r="L17" s="40">
        <v>100</v>
      </c>
      <c r="M17" s="183"/>
      <c r="N17" s="43" t="s">
        <v>152</v>
      </c>
      <c r="O17" s="43" t="s">
        <v>164</v>
      </c>
      <c r="P17" s="43" t="s">
        <v>125</v>
      </c>
    </row>
    <row r="18" spans="1:16" ht="189.75" customHeight="1" x14ac:dyDescent="0.25">
      <c r="A18" s="36">
        <v>7</v>
      </c>
      <c r="B18" s="120" t="s">
        <v>206</v>
      </c>
      <c r="C18" s="37" t="s">
        <v>241</v>
      </c>
      <c r="D18" s="37" t="s">
        <v>173</v>
      </c>
      <c r="E18" s="102" t="s">
        <v>260</v>
      </c>
      <c r="F18" s="126">
        <v>2023</v>
      </c>
      <c r="G18" s="40">
        <v>100</v>
      </c>
      <c r="H18" s="40">
        <v>100</v>
      </c>
      <c r="I18" s="40">
        <v>100</v>
      </c>
      <c r="J18" s="40">
        <v>100</v>
      </c>
      <c r="K18" s="40">
        <v>100</v>
      </c>
      <c r="L18" s="40">
        <v>100</v>
      </c>
      <c r="M18" s="183"/>
      <c r="N18" s="43" t="s">
        <v>152</v>
      </c>
      <c r="O18" s="43" t="s">
        <v>164</v>
      </c>
      <c r="P18" s="43" t="s">
        <v>125</v>
      </c>
    </row>
    <row r="19" spans="1:16" ht="204.75" customHeight="1" x14ac:dyDescent="0.25">
      <c r="A19" s="36">
        <v>8</v>
      </c>
      <c r="B19" s="120" t="s">
        <v>207</v>
      </c>
      <c r="C19" s="37" t="s">
        <v>241</v>
      </c>
      <c r="D19" s="37" t="s">
        <v>173</v>
      </c>
      <c r="E19" s="102" t="s">
        <v>260</v>
      </c>
      <c r="F19" s="126">
        <v>2023</v>
      </c>
      <c r="G19" s="40">
        <v>100</v>
      </c>
      <c r="H19" s="40">
        <v>100</v>
      </c>
      <c r="I19" s="40">
        <v>100</v>
      </c>
      <c r="J19" s="40">
        <v>100</v>
      </c>
      <c r="K19" s="40">
        <v>100</v>
      </c>
      <c r="L19" s="40">
        <v>100</v>
      </c>
      <c r="M19" s="183"/>
      <c r="N19" s="43" t="s">
        <v>152</v>
      </c>
      <c r="O19" s="43" t="s">
        <v>164</v>
      </c>
      <c r="P19" s="43" t="s">
        <v>125</v>
      </c>
    </row>
    <row r="20" spans="1:16" ht="169.5" customHeight="1" x14ac:dyDescent="0.25">
      <c r="A20" s="36">
        <v>9</v>
      </c>
      <c r="B20" s="121" t="s">
        <v>208</v>
      </c>
      <c r="C20" s="37" t="s">
        <v>241</v>
      </c>
      <c r="D20" s="107" t="s">
        <v>174</v>
      </c>
      <c r="E20" s="108" t="s">
        <v>261</v>
      </c>
      <c r="F20" s="126">
        <v>2023</v>
      </c>
      <c r="G20" s="109">
        <v>48.19</v>
      </c>
      <c r="H20" s="109">
        <v>48.19</v>
      </c>
      <c r="I20" s="109">
        <v>48.19</v>
      </c>
      <c r="J20" s="109">
        <v>48.19</v>
      </c>
      <c r="K20" s="109">
        <v>48.19</v>
      </c>
      <c r="L20" s="109">
        <v>48.19</v>
      </c>
      <c r="M20" s="183"/>
      <c r="N20" s="43" t="s">
        <v>152</v>
      </c>
      <c r="O20" s="43" t="s">
        <v>164</v>
      </c>
      <c r="P20" s="43" t="s">
        <v>125</v>
      </c>
    </row>
    <row r="21" spans="1:16" ht="185.25" customHeight="1" x14ac:dyDescent="0.25">
      <c r="A21" s="36">
        <v>10</v>
      </c>
      <c r="B21" s="121" t="s">
        <v>209</v>
      </c>
      <c r="C21" s="37" t="s">
        <v>241</v>
      </c>
      <c r="D21" s="107" t="s">
        <v>175</v>
      </c>
      <c r="E21" s="110" t="s">
        <v>262</v>
      </c>
      <c r="F21" s="126">
        <v>2023</v>
      </c>
      <c r="G21" s="111">
        <f>0.2199*99.9%</f>
        <v>0.21968010000000004</v>
      </c>
      <c r="H21" s="111">
        <f t="shared" ref="H21:L21" si="0">0.2199*99.9%</f>
        <v>0.21968010000000004</v>
      </c>
      <c r="I21" s="111">
        <f t="shared" si="0"/>
        <v>0.21968010000000004</v>
      </c>
      <c r="J21" s="111">
        <f t="shared" si="0"/>
        <v>0.21968010000000004</v>
      </c>
      <c r="K21" s="111">
        <f t="shared" si="0"/>
        <v>0.21968010000000004</v>
      </c>
      <c r="L21" s="111">
        <f t="shared" si="0"/>
        <v>0.21968010000000004</v>
      </c>
      <c r="M21" s="183"/>
      <c r="N21" s="43" t="s">
        <v>152</v>
      </c>
      <c r="O21" s="43" t="s">
        <v>164</v>
      </c>
      <c r="P21" s="43" t="s">
        <v>125</v>
      </c>
    </row>
    <row r="22" spans="1:16" ht="166.5" customHeight="1" x14ac:dyDescent="0.25">
      <c r="A22" s="36">
        <v>11</v>
      </c>
      <c r="B22" s="121" t="s">
        <v>210</v>
      </c>
      <c r="C22" s="37" t="s">
        <v>241</v>
      </c>
      <c r="D22" s="107" t="s">
        <v>176</v>
      </c>
      <c r="E22" s="108" t="s">
        <v>263</v>
      </c>
      <c r="F22" s="126">
        <v>2023</v>
      </c>
      <c r="G22" s="112">
        <v>8.94</v>
      </c>
      <c r="H22" s="112">
        <v>8.94</v>
      </c>
      <c r="I22" s="112">
        <v>8.94</v>
      </c>
      <c r="J22" s="112">
        <v>8.94</v>
      </c>
      <c r="K22" s="112">
        <v>8.94</v>
      </c>
      <c r="L22" s="112">
        <v>8.94</v>
      </c>
      <c r="M22" s="183"/>
      <c r="N22" s="43" t="s">
        <v>152</v>
      </c>
      <c r="O22" s="43" t="s">
        <v>164</v>
      </c>
      <c r="P22" s="43" t="s">
        <v>125</v>
      </c>
    </row>
    <row r="23" spans="1:16" ht="164.25" customHeight="1" x14ac:dyDescent="0.25">
      <c r="A23" s="36">
        <v>12</v>
      </c>
      <c r="B23" s="121" t="s">
        <v>211</v>
      </c>
      <c r="C23" s="37" t="s">
        <v>241</v>
      </c>
      <c r="D23" s="107" t="s">
        <v>176</v>
      </c>
      <c r="E23" s="108" t="s">
        <v>264</v>
      </c>
      <c r="F23" s="126">
        <v>2023</v>
      </c>
      <c r="G23" s="112">
        <v>4.67</v>
      </c>
      <c r="H23" s="112">
        <v>4.67</v>
      </c>
      <c r="I23" s="112">
        <v>4.67</v>
      </c>
      <c r="J23" s="112">
        <v>4.67</v>
      </c>
      <c r="K23" s="112">
        <v>4.67</v>
      </c>
      <c r="L23" s="112">
        <v>4.67</v>
      </c>
      <c r="M23" s="183"/>
      <c r="N23" s="43" t="s">
        <v>152</v>
      </c>
      <c r="O23" s="43" t="s">
        <v>164</v>
      </c>
      <c r="P23" s="43" t="s">
        <v>125</v>
      </c>
    </row>
    <row r="24" spans="1:16" ht="284.25" customHeight="1" x14ac:dyDescent="0.25">
      <c r="A24" s="36">
        <v>13</v>
      </c>
      <c r="B24" s="121" t="s">
        <v>212</v>
      </c>
      <c r="C24" s="37" t="s">
        <v>241</v>
      </c>
      <c r="D24" s="107" t="s">
        <v>173</v>
      </c>
      <c r="E24" s="102" t="s">
        <v>89</v>
      </c>
      <c r="F24" s="126">
        <v>2023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83"/>
      <c r="N24" s="43" t="s">
        <v>152</v>
      </c>
      <c r="O24" s="43" t="s">
        <v>164</v>
      </c>
      <c r="P24" s="43" t="s">
        <v>125</v>
      </c>
    </row>
    <row r="25" spans="1:16" ht="150" customHeight="1" x14ac:dyDescent="0.25">
      <c r="A25" s="36">
        <v>14</v>
      </c>
      <c r="B25" s="121" t="s">
        <v>213</v>
      </c>
      <c r="C25" s="37" t="s">
        <v>241</v>
      </c>
      <c r="D25" s="107" t="s">
        <v>177</v>
      </c>
      <c r="E25" s="102" t="s">
        <v>89</v>
      </c>
      <c r="F25" s="126">
        <v>2023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83"/>
      <c r="N25" s="43" t="s">
        <v>152</v>
      </c>
      <c r="O25" s="43" t="s">
        <v>164</v>
      </c>
      <c r="P25" s="43" t="s">
        <v>125</v>
      </c>
    </row>
    <row r="26" spans="1:16" ht="126.75" customHeight="1" x14ac:dyDescent="0.25">
      <c r="A26" s="36">
        <v>15</v>
      </c>
      <c r="B26" s="120" t="s">
        <v>214</v>
      </c>
      <c r="C26" s="37" t="s">
        <v>241</v>
      </c>
      <c r="D26" s="37" t="s">
        <v>175</v>
      </c>
      <c r="E26" s="108" t="s">
        <v>265</v>
      </c>
      <c r="F26" s="126">
        <v>2023</v>
      </c>
      <c r="G26" s="109">
        <f>E26*99.9%</f>
        <v>0.24975000000000003</v>
      </c>
      <c r="H26" s="109">
        <f t="shared" ref="H26:L26" si="1">G26*99.9%</f>
        <v>0.24950025000000006</v>
      </c>
      <c r="I26" s="109">
        <f t="shared" si="1"/>
        <v>0.24925074975000008</v>
      </c>
      <c r="J26" s="109">
        <f>I26*99.9%</f>
        <v>0.24900149900025012</v>
      </c>
      <c r="K26" s="109">
        <f t="shared" si="1"/>
        <v>0.24875249750124989</v>
      </c>
      <c r="L26" s="109">
        <f t="shared" si="1"/>
        <v>0.24850374500374867</v>
      </c>
      <c r="M26" s="183"/>
      <c r="N26" s="43" t="s">
        <v>152</v>
      </c>
      <c r="O26" s="43" t="s">
        <v>164</v>
      </c>
      <c r="P26" s="43" t="s">
        <v>125</v>
      </c>
    </row>
    <row r="27" spans="1:16" ht="96.75" customHeight="1" x14ac:dyDescent="0.25">
      <c r="A27" s="36">
        <v>16</v>
      </c>
      <c r="B27" s="120" t="s">
        <v>215</v>
      </c>
      <c r="C27" s="37" t="s">
        <v>241</v>
      </c>
      <c r="D27" s="37" t="s">
        <v>178</v>
      </c>
      <c r="E27" s="108" t="s">
        <v>266</v>
      </c>
      <c r="F27" s="126">
        <v>2023</v>
      </c>
      <c r="G27" s="109">
        <v>21.58</v>
      </c>
      <c r="H27" s="109">
        <v>23.97</v>
      </c>
      <c r="I27" s="109">
        <v>23.97</v>
      </c>
      <c r="J27" s="109">
        <v>23.97</v>
      </c>
      <c r="K27" s="109">
        <v>23.97</v>
      </c>
      <c r="L27" s="109">
        <v>23.97</v>
      </c>
      <c r="M27" s="183"/>
      <c r="N27" s="43" t="s">
        <v>152</v>
      </c>
      <c r="O27" s="43" t="s">
        <v>164</v>
      </c>
      <c r="P27" s="43" t="s">
        <v>125</v>
      </c>
    </row>
    <row r="28" spans="1:16" ht="116.25" customHeight="1" x14ac:dyDescent="0.25">
      <c r="A28" s="36">
        <v>17</v>
      </c>
      <c r="B28" s="120" t="s">
        <v>216</v>
      </c>
      <c r="C28" s="37" t="s">
        <v>241</v>
      </c>
      <c r="D28" s="37" t="s">
        <v>178</v>
      </c>
      <c r="E28" s="108" t="s">
        <v>267</v>
      </c>
      <c r="F28" s="126">
        <v>2023</v>
      </c>
      <c r="G28" s="109">
        <v>13.15</v>
      </c>
      <c r="H28" s="109">
        <v>15.24</v>
      </c>
      <c r="I28" s="109">
        <v>15.24</v>
      </c>
      <c r="J28" s="109">
        <v>15.24</v>
      </c>
      <c r="K28" s="109">
        <v>15.24</v>
      </c>
      <c r="L28" s="109">
        <v>15.24</v>
      </c>
      <c r="M28" s="183"/>
      <c r="N28" s="43" t="s">
        <v>152</v>
      </c>
      <c r="O28" s="43" t="s">
        <v>164</v>
      </c>
      <c r="P28" s="43" t="s">
        <v>125</v>
      </c>
    </row>
    <row r="29" spans="1:16" ht="132.75" customHeight="1" x14ac:dyDescent="0.25">
      <c r="A29" s="36">
        <v>18</v>
      </c>
      <c r="B29" s="120" t="s">
        <v>217</v>
      </c>
      <c r="C29" s="37" t="s">
        <v>241</v>
      </c>
      <c r="D29" s="37" t="s">
        <v>174</v>
      </c>
      <c r="E29" s="100" t="s">
        <v>268</v>
      </c>
      <c r="F29" s="126">
        <v>2023</v>
      </c>
      <c r="G29" s="109">
        <v>46.35</v>
      </c>
      <c r="H29" s="109">
        <v>46.35</v>
      </c>
      <c r="I29" s="109">
        <v>46.35</v>
      </c>
      <c r="J29" s="109">
        <v>46.35</v>
      </c>
      <c r="K29" s="109">
        <v>46.35</v>
      </c>
      <c r="L29" s="109">
        <v>46.35</v>
      </c>
      <c r="M29" s="183"/>
      <c r="N29" s="43" t="s">
        <v>152</v>
      </c>
      <c r="O29" s="43" t="s">
        <v>164</v>
      </c>
      <c r="P29" s="43" t="s">
        <v>125</v>
      </c>
    </row>
    <row r="30" spans="1:16" ht="135" customHeight="1" x14ac:dyDescent="0.25">
      <c r="A30" s="36">
        <v>19</v>
      </c>
      <c r="B30" s="120" t="s">
        <v>218</v>
      </c>
      <c r="C30" s="37" t="s">
        <v>241</v>
      </c>
      <c r="D30" s="37" t="s">
        <v>179</v>
      </c>
      <c r="E30" s="106" t="s">
        <v>269</v>
      </c>
      <c r="F30" s="126">
        <v>2023</v>
      </c>
      <c r="G30" s="113">
        <f>E30*99.9%</f>
        <v>5.2947000000000001E-2</v>
      </c>
      <c r="H30" s="113">
        <f t="shared" ref="H30:L30" si="2">G30*99.9%</f>
        <v>5.2894053000000003E-2</v>
      </c>
      <c r="I30" s="113">
        <f t="shared" si="2"/>
        <v>5.2841158947000012E-2</v>
      </c>
      <c r="J30" s="113">
        <f>I30*99.9%</f>
        <v>5.278831778805302E-2</v>
      </c>
      <c r="K30" s="113">
        <f t="shared" si="2"/>
        <v>5.2735529470264976E-2</v>
      </c>
      <c r="L30" s="113">
        <f t="shared" si="2"/>
        <v>5.2682793940794719E-2</v>
      </c>
      <c r="M30" s="183"/>
      <c r="N30" s="43" t="s">
        <v>152</v>
      </c>
      <c r="O30" s="43" t="s">
        <v>164</v>
      </c>
      <c r="P30" s="43" t="s">
        <v>125</v>
      </c>
    </row>
    <row r="31" spans="1:16" ht="126.75" customHeight="1" x14ac:dyDescent="0.25">
      <c r="A31" s="36">
        <v>20</v>
      </c>
      <c r="B31" s="121" t="s">
        <v>219</v>
      </c>
      <c r="C31" s="37" t="s">
        <v>241</v>
      </c>
      <c r="D31" s="107" t="s">
        <v>180</v>
      </c>
      <c r="E31" s="108" t="s">
        <v>270</v>
      </c>
      <c r="F31" s="126">
        <v>2023</v>
      </c>
      <c r="G31" s="109">
        <v>151.13</v>
      </c>
      <c r="H31" s="109">
        <v>150.85</v>
      </c>
      <c r="I31" s="109">
        <v>150.85</v>
      </c>
      <c r="J31" s="109">
        <v>150.85</v>
      </c>
      <c r="K31" s="109">
        <v>150.85</v>
      </c>
      <c r="L31" s="109">
        <v>150.85</v>
      </c>
      <c r="M31" s="183"/>
      <c r="N31" s="43" t="s">
        <v>152</v>
      </c>
      <c r="O31" s="43" t="s">
        <v>164</v>
      </c>
      <c r="P31" s="43" t="s">
        <v>125</v>
      </c>
    </row>
    <row r="32" spans="1:16" ht="141" customHeight="1" x14ac:dyDescent="0.25">
      <c r="A32" s="36">
        <v>21</v>
      </c>
      <c r="B32" s="121" t="s">
        <v>220</v>
      </c>
      <c r="C32" s="37" t="s">
        <v>241</v>
      </c>
      <c r="D32" s="107" t="s">
        <v>181</v>
      </c>
      <c r="E32" s="108" t="s">
        <v>271</v>
      </c>
      <c r="F32" s="126">
        <v>2023</v>
      </c>
      <c r="G32" s="109">
        <v>11.77</v>
      </c>
      <c r="H32" s="109">
        <v>12.6</v>
      </c>
      <c r="I32" s="109">
        <v>12.6</v>
      </c>
      <c r="J32" s="109">
        <v>12.6</v>
      </c>
      <c r="K32" s="109">
        <v>12.6</v>
      </c>
      <c r="L32" s="109">
        <v>12.6</v>
      </c>
      <c r="M32" s="183"/>
      <c r="N32" s="43" t="s">
        <v>152</v>
      </c>
      <c r="O32" s="43" t="s">
        <v>164</v>
      </c>
      <c r="P32" s="43" t="s">
        <v>125</v>
      </c>
    </row>
    <row r="33" spans="1:16" ht="98.25" customHeight="1" x14ac:dyDescent="0.25">
      <c r="A33" s="36">
        <v>22</v>
      </c>
      <c r="B33" s="121" t="s">
        <v>221</v>
      </c>
      <c r="C33" s="37" t="s">
        <v>241</v>
      </c>
      <c r="D33" s="107" t="s">
        <v>173</v>
      </c>
      <c r="E33" s="108" t="s">
        <v>272</v>
      </c>
      <c r="F33" s="126">
        <v>2023</v>
      </c>
      <c r="G33" s="109">
        <v>12.25</v>
      </c>
      <c r="H33" s="109">
        <v>10.58</v>
      </c>
      <c r="I33" s="109">
        <v>10.58</v>
      </c>
      <c r="J33" s="109">
        <v>10.58</v>
      </c>
      <c r="K33" s="109">
        <v>10.58</v>
      </c>
      <c r="L33" s="109">
        <v>10.58</v>
      </c>
      <c r="M33" s="183"/>
      <c r="N33" s="43" t="s">
        <v>152</v>
      </c>
      <c r="O33" s="43" t="s">
        <v>164</v>
      </c>
      <c r="P33" s="43" t="s">
        <v>125</v>
      </c>
    </row>
    <row r="34" spans="1:16" ht="127.5" customHeight="1" x14ac:dyDescent="0.25">
      <c r="A34" s="36">
        <v>23</v>
      </c>
      <c r="B34" s="121" t="s">
        <v>222</v>
      </c>
      <c r="C34" s="37" t="s">
        <v>241</v>
      </c>
      <c r="D34" s="107" t="s">
        <v>173</v>
      </c>
      <c r="E34" s="108" t="s">
        <v>273</v>
      </c>
      <c r="F34" s="126">
        <v>2023</v>
      </c>
      <c r="G34" s="109">
        <v>6.1</v>
      </c>
      <c r="H34" s="109">
        <v>3.95</v>
      </c>
      <c r="I34" s="109">
        <v>3.95</v>
      </c>
      <c r="J34" s="109">
        <v>3.95</v>
      </c>
      <c r="K34" s="109">
        <v>3.95</v>
      </c>
      <c r="L34" s="109">
        <v>3.95</v>
      </c>
      <c r="M34" s="183"/>
      <c r="N34" s="43" t="s">
        <v>152</v>
      </c>
      <c r="O34" s="43" t="s">
        <v>164</v>
      </c>
      <c r="P34" s="43" t="s">
        <v>125</v>
      </c>
    </row>
    <row r="35" spans="1:16" ht="162" customHeight="1" x14ac:dyDescent="0.25">
      <c r="A35" s="36">
        <v>24</v>
      </c>
      <c r="B35" s="121" t="s">
        <v>223</v>
      </c>
      <c r="C35" s="37" t="s">
        <v>241</v>
      </c>
      <c r="D35" s="107" t="s">
        <v>182</v>
      </c>
      <c r="E35" s="108" t="s">
        <v>274</v>
      </c>
      <c r="F35" s="126">
        <v>2023</v>
      </c>
      <c r="G35" s="109">
        <v>0.34</v>
      </c>
      <c r="H35" s="109">
        <v>0.73</v>
      </c>
      <c r="I35" s="109">
        <v>0.73</v>
      </c>
      <c r="J35" s="109">
        <v>0.73</v>
      </c>
      <c r="K35" s="109">
        <v>0.73</v>
      </c>
      <c r="L35" s="109">
        <v>0.73</v>
      </c>
      <c r="M35" s="183"/>
      <c r="N35" s="43" t="s">
        <v>152</v>
      </c>
      <c r="O35" s="43" t="s">
        <v>164</v>
      </c>
      <c r="P35" s="43" t="s">
        <v>125</v>
      </c>
    </row>
    <row r="36" spans="1:16" ht="147.75" customHeight="1" x14ac:dyDescent="0.25">
      <c r="A36" s="36">
        <v>25</v>
      </c>
      <c r="B36" s="121" t="s">
        <v>224</v>
      </c>
      <c r="C36" s="37" t="s">
        <v>241</v>
      </c>
      <c r="D36" s="107" t="s">
        <v>182</v>
      </c>
      <c r="E36" s="108" t="s">
        <v>275</v>
      </c>
      <c r="F36" s="126">
        <v>2023</v>
      </c>
      <c r="G36" s="109">
        <v>1.28</v>
      </c>
      <c r="H36" s="109">
        <v>1.46</v>
      </c>
      <c r="I36" s="109">
        <v>1.45</v>
      </c>
      <c r="J36" s="109">
        <v>1.44</v>
      </c>
      <c r="K36" s="109">
        <v>1.44</v>
      </c>
      <c r="L36" s="109">
        <v>1.43</v>
      </c>
      <c r="M36" s="183"/>
      <c r="N36" s="43" t="s">
        <v>152</v>
      </c>
      <c r="O36" s="43" t="s">
        <v>164</v>
      </c>
      <c r="P36" s="43" t="s">
        <v>125</v>
      </c>
    </row>
    <row r="37" spans="1:16" ht="177.75" customHeight="1" x14ac:dyDescent="0.25">
      <c r="A37" s="36">
        <v>26</v>
      </c>
      <c r="B37" s="121" t="s">
        <v>225</v>
      </c>
      <c r="C37" s="37" t="s">
        <v>241</v>
      </c>
      <c r="D37" s="107" t="s">
        <v>182</v>
      </c>
      <c r="E37" s="108" t="s">
        <v>276</v>
      </c>
      <c r="F37" s="126">
        <v>2023</v>
      </c>
      <c r="G37" s="113">
        <v>3.2410000000000001</v>
      </c>
      <c r="H37" s="113">
        <v>3.2410000000000001</v>
      </c>
      <c r="I37" s="113">
        <v>3.2410000000000001</v>
      </c>
      <c r="J37" s="113">
        <v>3.2410000000000001</v>
      </c>
      <c r="K37" s="113">
        <v>3.2410000000000001</v>
      </c>
      <c r="L37" s="113">
        <v>3.2410000000000001</v>
      </c>
      <c r="M37" s="184"/>
      <c r="N37" s="43" t="s">
        <v>152</v>
      </c>
      <c r="O37" s="43" t="s">
        <v>164</v>
      </c>
      <c r="P37" s="43" t="s">
        <v>125</v>
      </c>
    </row>
    <row r="38" spans="1:16" ht="117.75" customHeight="1" x14ac:dyDescent="0.25">
      <c r="A38" s="36">
        <v>27</v>
      </c>
      <c r="B38" s="120" t="s">
        <v>226</v>
      </c>
      <c r="C38" s="37" t="s">
        <v>241</v>
      </c>
      <c r="D38" s="37" t="s">
        <v>154</v>
      </c>
      <c r="E38" s="102" t="s">
        <v>89</v>
      </c>
      <c r="F38" s="126">
        <v>2023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96" t="s">
        <v>248</v>
      </c>
      <c r="N38" s="43" t="s">
        <v>172</v>
      </c>
      <c r="O38" s="43" t="s">
        <v>164</v>
      </c>
      <c r="P38" s="43" t="s">
        <v>125</v>
      </c>
    </row>
    <row r="39" spans="1:16" ht="198.75" customHeight="1" x14ac:dyDescent="0.25">
      <c r="A39" s="36">
        <v>28</v>
      </c>
      <c r="B39" s="120" t="s">
        <v>227</v>
      </c>
      <c r="C39" s="37" t="s">
        <v>241</v>
      </c>
      <c r="D39" s="37" t="s">
        <v>156</v>
      </c>
      <c r="E39" s="102" t="s">
        <v>28</v>
      </c>
      <c r="F39" s="126">
        <v>2023</v>
      </c>
      <c r="G39" s="40">
        <v>17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96" t="s">
        <v>249</v>
      </c>
      <c r="N39" s="43" t="s">
        <v>152</v>
      </c>
      <c r="O39" s="43" t="s">
        <v>125</v>
      </c>
      <c r="P39" s="43" t="s">
        <v>125</v>
      </c>
    </row>
    <row r="40" spans="1:16" ht="63.75" customHeight="1" x14ac:dyDescent="0.25">
      <c r="A40" s="114" t="s">
        <v>183</v>
      </c>
      <c r="B40" s="122" t="s">
        <v>228</v>
      </c>
      <c r="C40" s="37" t="s">
        <v>241</v>
      </c>
      <c r="D40" s="37" t="s">
        <v>156</v>
      </c>
      <c r="E40" s="101" t="s">
        <v>89</v>
      </c>
      <c r="F40" s="126">
        <v>2023</v>
      </c>
      <c r="G40" s="41" t="s">
        <v>90</v>
      </c>
      <c r="H40" s="41" t="s">
        <v>89</v>
      </c>
      <c r="I40" s="41" t="s">
        <v>89</v>
      </c>
      <c r="J40" s="41" t="s">
        <v>89</v>
      </c>
      <c r="K40" s="41" t="s">
        <v>89</v>
      </c>
      <c r="L40" s="41" t="s">
        <v>89</v>
      </c>
      <c r="M40" s="95" t="s">
        <v>147</v>
      </c>
      <c r="N40" s="43" t="s">
        <v>152</v>
      </c>
      <c r="O40" s="43" t="s">
        <v>125</v>
      </c>
      <c r="P40" s="43" t="s">
        <v>125</v>
      </c>
    </row>
    <row r="41" spans="1:16" ht="98.25" customHeight="1" x14ac:dyDescent="0.25">
      <c r="A41" s="36">
        <v>29</v>
      </c>
      <c r="B41" s="120" t="s">
        <v>229</v>
      </c>
      <c r="C41" s="37" t="s">
        <v>241</v>
      </c>
      <c r="D41" s="37" t="s">
        <v>154</v>
      </c>
      <c r="E41" s="102" t="s">
        <v>89</v>
      </c>
      <c r="F41" s="126">
        <v>2023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95" t="s">
        <v>148</v>
      </c>
      <c r="N41" s="43" t="s">
        <v>152</v>
      </c>
      <c r="O41" s="43" t="s">
        <v>125</v>
      </c>
      <c r="P41" s="43" t="s">
        <v>254</v>
      </c>
    </row>
    <row r="42" spans="1:16" ht="135" x14ac:dyDescent="0.25">
      <c r="A42" s="36">
        <v>30</v>
      </c>
      <c r="B42" s="120" t="s">
        <v>230</v>
      </c>
      <c r="C42" s="37" t="s">
        <v>241</v>
      </c>
      <c r="D42" s="37" t="s">
        <v>154</v>
      </c>
      <c r="E42" s="102" t="s">
        <v>130</v>
      </c>
      <c r="F42" s="126">
        <v>2023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95" t="s">
        <v>250</v>
      </c>
      <c r="N42" s="43" t="s">
        <v>152</v>
      </c>
      <c r="O42" s="43" t="s">
        <v>125</v>
      </c>
      <c r="P42" s="43" t="s">
        <v>125</v>
      </c>
    </row>
    <row r="43" spans="1:16" ht="181.5" customHeight="1" x14ac:dyDescent="0.25">
      <c r="A43" s="36">
        <v>31</v>
      </c>
      <c r="B43" s="120" t="s">
        <v>231</v>
      </c>
      <c r="C43" s="37" t="s">
        <v>241</v>
      </c>
      <c r="D43" s="37" t="s">
        <v>157</v>
      </c>
      <c r="E43" s="102" t="s">
        <v>89</v>
      </c>
      <c r="F43" s="126">
        <v>2023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96" t="s">
        <v>251</v>
      </c>
      <c r="N43" s="43" t="s">
        <v>172</v>
      </c>
      <c r="O43" s="43" t="s">
        <v>125</v>
      </c>
      <c r="P43" s="43" t="s">
        <v>125</v>
      </c>
    </row>
    <row r="44" spans="1:16" ht="172.5" customHeight="1" x14ac:dyDescent="0.25">
      <c r="A44" s="36">
        <v>32</v>
      </c>
      <c r="B44" s="120" t="s">
        <v>233</v>
      </c>
      <c r="C44" s="37" t="s">
        <v>241</v>
      </c>
      <c r="D44" s="37" t="s">
        <v>184</v>
      </c>
      <c r="E44" s="102" t="s">
        <v>89</v>
      </c>
      <c r="F44" s="126">
        <v>2023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85" t="s">
        <v>252</v>
      </c>
      <c r="N44" s="43" t="s">
        <v>152</v>
      </c>
      <c r="O44" s="43" t="s">
        <v>125</v>
      </c>
      <c r="P44" s="43" t="s">
        <v>125</v>
      </c>
    </row>
    <row r="45" spans="1:16" ht="165" customHeight="1" x14ac:dyDescent="0.25">
      <c r="A45" s="42" t="s">
        <v>185</v>
      </c>
      <c r="B45" s="120" t="s">
        <v>232</v>
      </c>
      <c r="C45" s="37" t="s">
        <v>241</v>
      </c>
      <c r="D45" s="37" t="s">
        <v>186</v>
      </c>
      <c r="E45" s="102">
        <v>0</v>
      </c>
      <c r="F45" s="126">
        <v>2023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86"/>
      <c r="N45" s="43" t="s">
        <v>152</v>
      </c>
      <c r="O45" s="43" t="s">
        <v>125</v>
      </c>
      <c r="P45" s="43" t="s">
        <v>125</v>
      </c>
    </row>
    <row r="46" spans="1:16" ht="165.75" customHeight="1" x14ac:dyDescent="0.25">
      <c r="A46" s="42" t="s">
        <v>187</v>
      </c>
      <c r="B46" s="120" t="s">
        <v>234</v>
      </c>
      <c r="C46" s="37" t="s">
        <v>241</v>
      </c>
      <c r="D46" s="37" t="s">
        <v>188</v>
      </c>
      <c r="E46" s="102" t="s">
        <v>277</v>
      </c>
      <c r="F46" s="126">
        <v>2023</v>
      </c>
      <c r="G46" s="40">
        <v>346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87"/>
      <c r="N46" s="43" t="s">
        <v>152</v>
      </c>
      <c r="O46" s="43" t="s">
        <v>125</v>
      </c>
      <c r="P46" s="43" t="s">
        <v>125</v>
      </c>
    </row>
    <row r="47" spans="1:16" ht="217.5" customHeight="1" x14ac:dyDescent="0.25">
      <c r="A47" s="42">
        <v>33</v>
      </c>
      <c r="B47" s="120" t="s">
        <v>235</v>
      </c>
      <c r="C47" s="37" t="s">
        <v>241</v>
      </c>
      <c r="D47" s="37" t="s">
        <v>154</v>
      </c>
      <c r="E47" s="102">
        <v>3</v>
      </c>
      <c r="F47" s="126">
        <v>2023</v>
      </c>
      <c r="G47" s="40">
        <v>2</v>
      </c>
      <c r="H47" s="40">
        <v>2</v>
      </c>
      <c r="I47" s="40">
        <v>2</v>
      </c>
      <c r="J47" s="40">
        <v>2</v>
      </c>
      <c r="K47" s="40">
        <v>2</v>
      </c>
      <c r="L47" s="40">
        <v>2</v>
      </c>
      <c r="M47" s="148" t="s">
        <v>151</v>
      </c>
      <c r="N47" s="43" t="s">
        <v>152</v>
      </c>
      <c r="O47" s="43" t="s">
        <v>125</v>
      </c>
      <c r="P47" s="43" t="s">
        <v>125</v>
      </c>
    </row>
    <row r="48" spans="1:16" ht="120" x14ac:dyDescent="0.25">
      <c r="A48" s="43">
        <v>34</v>
      </c>
      <c r="B48" s="70" t="s">
        <v>236</v>
      </c>
      <c r="C48" s="37" t="s">
        <v>241</v>
      </c>
      <c r="D48" s="43" t="s">
        <v>154</v>
      </c>
      <c r="E48" s="103">
        <v>8</v>
      </c>
      <c r="F48" s="126">
        <v>2023</v>
      </c>
      <c r="G48" s="44">
        <v>0</v>
      </c>
      <c r="H48" s="43">
        <v>0</v>
      </c>
      <c r="I48" s="43">
        <v>0</v>
      </c>
      <c r="J48" s="43">
        <v>0</v>
      </c>
      <c r="K48" s="2">
        <v>0</v>
      </c>
      <c r="L48" s="2">
        <v>0</v>
      </c>
      <c r="M48" s="96" t="s">
        <v>149</v>
      </c>
      <c r="N48" s="43" t="s">
        <v>172</v>
      </c>
      <c r="O48" s="43" t="s">
        <v>125</v>
      </c>
      <c r="P48" s="43" t="s">
        <v>125</v>
      </c>
    </row>
    <row r="49" spans="1:16" ht="105" x14ac:dyDescent="0.25">
      <c r="A49" s="45">
        <v>35</v>
      </c>
      <c r="B49" s="46" t="s">
        <v>91</v>
      </c>
      <c r="C49" s="37" t="s">
        <v>241</v>
      </c>
      <c r="D49" s="99" t="s">
        <v>154</v>
      </c>
      <c r="E49" s="104">
        <v>6</v>
      </c>
      <c r="F49" s="126">
        <v>2023</v>
      </c>
      <c r="G49" s="42">
        <v>0</v>
      </c>
      <c r="H49" s="45">
        <v>0</v>
      </c>
      <c r="I49" s="45">
        <v>0</v>
      </c>
      <c r="J49" s="45">
        <v>0</v>
      </c>
      <c r="K49" s="2">
        <v>0</v>
      </c>
      <c r="L49" s="2">
        <v>0</v>
      </c>
      <c r="M49" s="95" t="s">
        <v>150</v>
      </c>
      <c r="N49" s="43" t="s">
        <v>172</v>
      </c>
      <c r="O49" s="43" t="s">
        <v>162</v>
      </c>
      <c r="P49" s="43" t="s">
        <v>125</v>
      </c>
    </row>
    <row r="51" spans="1:16" x14ac:dyDescent="0.25">
      <c r="B51" s="1" t="s">
        <v>242</v>
      </c>
    </row>
  </sheetData>
  <mergeCells count="14">
    <mergeCell ref="A5:P6"/>
    <mergeCell ref="M8:M9"/>
    <mergeCell ref="A8:A9"/>
    <mergeCell ref="B8:B9"/>
    <mergeCell ref="E8:F8"/>
    <mergeCell ref="C8:C9"/>
    <mergeCell ref="D8:D9"/>
    <mergeCell ref="G8:L8"/>
    <mergeCell ref="M16:M37"/>
    <mergeCell ref="M44:M46"/>
    <mergeCell ref="N8:N9"/>
    <mergeCell ref="O8:O9"/>
    <mergeCell ref="P8:P9"/>
    <mergeCell ref="A11:P11"/>
  </mergeCells>
  <pageMargins left="1.1811023622047245" right="0.39370078740157483" top="0.78740157480314965" bottom="0.78740157480314965" header="0.31496062992125984" footer="0.31496062992125984"/>
  <pageSetup paperSize="9" scale="29" firstPageNumber="6" fitToHeight="3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view="pageLayout" zoomScale="70" zoomScaleNormal="100" zoomScalePageLayoutView="70" workbookViewId="0">
      <selection activeCell="H19" sqref="H19"/>
    </sheetView>
  </sheetViews>
  <sheetFormatPr defaultRowHeight="15" x14ac:dyDescent="0.25"/>
  <cols>
    <col min="1" max="1" width="4.42578125" customWidth="1"/>
    <col min="2" max="2" width="18.7109375" customWidth="1"/>
    <col min="3" max="3" width="11.5703125" customWidth="1"/>
    <col min="4" max="4" width="12.140625" customWidth="1"/>
    <col min="6" max="6" width="7.85546875" customWidth="1"/>
    <col min="7" max="7" width="7" customWidth="1"/>
    <col min="8" max="8" width="6.7109375" customWidth="1"/>
    <col min="9" max="9" width="6.42578125" customWidth="1"/>
    <col min="10" max="10" width="6.7109375" customWidth="1"/>
    <col min="11" max="11" width="6.28515625" customWidth="1"/>
    <col min="12" max="12" width="7.140625" customWidth="1"/>
    <col min="14" max="14" width="12.28515625" customWidth="1"/>
    <col min="15" max="15" width="16.28515625" customWidth="1"/>
    <col min="16" max="16" width="13.85546875" customWidth="1"/>
  </cols>
  <sheetData>
    <row r="1" spans="1:16" ht="29.25" customHeight="1" x14ac:dyDescent="0.25"/>
    <row r="2" spans="1:16" ht="24" customHeight="1" x14ac:dyDescent="0.25">
      <c r="A2" s="202" t="s">
        <v>145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16" ht="30" customHeight="1" x14ac:dyDescent="0.25">
      <c r="A3" s="50"/>
    </row>
    <row r="4" spans="1:16" ht="30" customHeight="1" x14ac:dyDescent="0.25">
      <c r="A4" s="203" t="s">
        <v>2</v>
      </c>
      <c r="B4" s="203" t="s">
        <v>14</v>
      </c>
      <c r="C4" s="203" t="s">
        <v>15</v>
      </c>
      <c r="D4" s="203" t="s">
        <v>96</v>
      </c>
      <c r="E4" s="203" t="s">
        <v>3</v>
      </c>
      <c r="F4" s="203" t="s">
        <v>33</v>
      </c>
      <c r="G4" s="203"/>
      <c r="H4" s="203"/>
      <c r="I4" s="203"/>
      <c r="J4" s="203"/>
      <c r="K4" s="203"/>
      <c r="L4" s="203"/>
      <c r="M4" s="203"/>
      <c r="N4" s="203" t="s">
        <v>97</v>
      </c>
      <c r="O4" s="203" t="s">
        <v>19</v>
      </c>
      <c r="P4" s="203" t="s">
        <v>21</v>
      </c>
    </row>
    <row r="5" spans="1:16" ht="25.5" customHeight="1" x14ac:dyDescent="0.25">
      <c r="A5" s="203"/>
      <c r="B5" s="203"/>
      <c r="C5" s="203"/>
      <c r="D5" s="203"/>
      <c r="E5" s="203"/>
      <c r="F5" s="51" t="s">
        <v>34</v>
      </c>
      <c r="G5" s="51" t="s">
        <v>35</v>
      </c>
      <c r="H5" s="51" t="s">
        <v>36</v>
      </c>
      <c r="I5" s="51" t="s">
        <v>36</v>
      </c>
      <c r="J5" s="51" t="s">
        <v>36</v>
      </c>
      <c r="K5" s="51" t="s">
        <v>36</v>
      </c>
      <c r="L5" s="51" t="s">
        <v>36</v>
      </c>
      <c r="M5" s="52" t="s">
        <v>37</v>
      </c>
      <c r="N5" s="203"/>
      <c r="O5" s="203"/>
      <c r="P5" s="203"/>
    </row>
    <row r="6" spans="1:16" ht="22.5" customHeight="1" x14ac:dyDescent="0.25">
      <c r="A6" s="203">
        <v>1</v>
      </c>
      <c r="B6" s="203">
        <v>2</v>
      </c>
      <c r="C6" s="203">
        <v>3</v>
      </c>
      <c r="D6" s="204">
        <v>4</v>
      </c>
      <c r="E6" s="204">
        <v>5</v>
      </c>
      <c r="F6" s="204">
        <v>6</v>
      </c>
      <c r="G6" s="204">
        <v>7</v>
      </c>
      <c r="H6" s="204">
        <v>8</v>
      </c>
      <c r="I6" s="204">
        <v>9</v>
      </c>
      <c r="J6" s="203">
        <v>10</v>
      </c>
      <c r="K6" s="203">
        <v>11</v>
      </c>
      <c r="L6" s="203">
        <v>12</v>
      </c>
      <c r="M6" s="204">
        <v>13</v>
      </c>
      <c r="N6" s="204">
        <v>14</v>
      </c>
      <c r="O6" s="204">
        <v>15</v>
      </c>
      <c r="P6" s="204">
        <v>16</v>
      </c>
    </row>
    <row r="7" spans="1:16" ht="34.5" hidden="1" customHeight="1" x14ac:dyDescent="0.25">
      <c r="A7" s="203"/>
      <c r="B7" s="203"/>
      <c r="C7" s="203"/>
      <c r="D7" s="204"/>
      <c r="E7" s="204"/>
      <c r="F7" s="204"/>
      <c r="G7" s="204"/>
      <c r="H7" s="204"/>
      <c r="I7" s="204"/>
      <c r="J7" s="203"/>
      <c r="K7" s="203"/>
      <c r="L7" s="203"/>
      <c r="M7" s="204"/>
      <c r="N7" s="204"/>
      <c r="O7" s="204"/>
      <c r="P7" s="204"/>
    </row>
    <row r="8" spans="1:16" ht="39" customHeight="1" x14ac:dyDescent="0.25">
      <c r="A8" s="207" t="s">
        <v>31</v>
      </c>
      <c r="B8" s="208" t="s">
        <v>98</v>
      </c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10"/>
    </row>
    <row r="9" spans="1:16" ht="6" customHeight="1" x14ac:dyDescent="0.25">
      <c r="A9" s="207"/>
      <c r="B9" s="211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3"/>
    </row>
    <row r="10" spans="1:16" x14ac:dyDescent="0.25">
      <c r="A10" s="203" t="s">
        <v>99</v>
      </c>
      <c r="B10" s="214" t="s">
        <v>100</v>
      </c>
      <c r="C10" s="203" t="s">
        <v>125</v>
      </c>
      <c r="D10" s="203" t="s">
        <v>125</v>
      </c>
      <c r="E10" s="203" t="s">
        <v>125</v>
      </c>
      <c r="F10" s="203" t="s">
        <v>125</v>
      </c>
      <c r="G10" s="203" t="s">
        <v>125</v>
      </c>
      <c r="H10" s="203" t="s">
        <v>125</v>
      </c>
      <c r="I10" s="203" t="s">
        <v>125</v>
      </c>
      <c r="J10" s="203" t="s">
        <v>125</v>
      </c>
      <c r="K10" s="203" t="s">
        <v>125</v>
      </c>
      <c r="L10" s="203" t="s">
        <v>125</v>
      </c>
      <c r="M10" s="203" t="s">
        <v>125</v>
      </c>
      <c r="N10" s="203" t="s">
        <v>125</v>
      </c>
      <c r="O10" s="203" t="s">
        <v>125</v>
      </c>
      <c r="P10" s="203" t="s">
        <v>125</v>
      </c>
    </row>
    <row r="11" spans="1:16" x14ac:dyDescent="0.25">
      <c r="A11" s="203"/>
      <c r="B11" s="215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</row>
    <row r="12" spans="1:16" x14ac:dyDescent="0.25">
      <c r="A12" s="216" t="s">
        <v>101</v>
      </c>
      <c r="B12" s="217" t="s">
        <v>32</v>
      </c>
      <c r="C12" s="205" t="s">
        <v>125</v>
      </c>
      <c r="D12" s="205" t="s">
        <v>125</v>
      </c>
      <c r="E12" s="205" t="s">
        <v>125</v>
      </c>
      <c r="F12" s="205" t="s">
        <v>125</v>
      </c>
      <c r="G12" s="205" t="s">
        <v>125</v>
      </c>
      <c r="H12" s="205" t="s">
        <v>125</v>
      </c>
      <c r="I12" s="205" t="s">
        <v>125</v>
      </c>
      <c r="J12" s="205" t="s">
        <v>125</v>
      </c>
      <c r="K12" s="205" t="s">
        <v>125</v>
      </c>
      <c r="L12" s="205" t="s">
        <v>125</v>
      </c>
      <c r="M12" s="205" t="s">
        <v>125</v>
      </c>
      <c r="N12" s="205" t="s">
        <v>125</v>
      </c>
      <c r="O12" s="205" t="s">
        <v>125</v>
      </c>
      <c r="P12" s="205" t="s">
        <v>125</v>
      </c>
    </row>
    <row r="13" spans="1:16" x14ac:dyDescent="0.25">
      <c r="A13" s="216"/>
      <c r="B13" s="217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</row>
  </sheetData>
  <mergeCells count="60">
    <mergeCell ref="N12:N13"/>
    <mergeCell ref="O12:O13"/>
    <mergeCell ref="P12:P13"/>
    <mergeCell ref="P10:P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0:N11"/>
    <mergeCell ref="O10:O11"/>
    <mergeCell ref="P6:P7"/>
    <mergeCell ref="A8:A9"/>
    <mergeCell ref="B8:P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K6:K7"/>
    <mergeCell ref="L6:L7"/>
    <mergeCell ref="M6:M7"/>
    <mergeCell ref="N6:N7"/>
    <mergeCell ref="O6:O7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2:P2"/>
    <mergeCell ref="F4:M4"/>
    <mergeCell ref="O4:O5"/>
    <mergeCell ref="P4:P5"/>
    <mergeCell ref="N4:N5"/>
    <mergeCell ref="E4:E5"/>
    <mergeCell ref="A4:A5"/>
    <mergeCell ref="B4:B5"/>
    <mergeCell ref="C4:C5"/>
    <mergeCell ref="D4:D5"/>
  </mergeCells>
  <pageMargins left="1.1811023622047245" right="0.39370078740157483" top="0.78740157480314965" bottom="0.78740157480314965" header="0.31496062992125984" footer="0.31496062992125984"/>
  <pageSetup paperSize="9" scale="82" firstPageNumber="9" fitToHeight="3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zoomScaleNormal="100" zoomScaleSheetLayoutView="85" zoomScalePageLayoutView="55" workbookViewId="0">
      <pane xSplit="4" topLeftCell="E1" activePane="topRight" state="frozen"/>
      <selection pane="topRight" activeCell="B11" sqref="B11:D11"/>
    </sheetView>
  </sheetViews>
  <sheetFormatPr defaultRowHeight="15" x14ac:dyDescent="0.25"/>
  <cols>
    <col min="1" max="1" width="8.28515625" style="90" customWidth="1"/>
    <col min="2" max="2" width="41.28515625" style="90" customWidth="1"/>
    <col min="3" max="3" width="59.140625" style="90" customWidth="1"/>
    <col min="4" max="4" width="108.5703125" style="90" customWidth="1"/>
    <col min="5" max="16384" width="9.140625" style="90"/>
  </cols>
  <sheetData>
    <row r="1" spans="1:4" s="4" customFormat="1" ht="16.5" customHeight="1" x14ac:dyDescent="0.25">
      <c r="D1" s="82"/>
    </row>
    <row r="2" spans="1:4" s="4" customFormat="1" ht="27.75" customHeight="1" x14ac:dyDescent="0.25">
      <c r="A2" s="232" t="s">
        <v>126</v>
      </c>
      <c r="B2" s="232"/>
      <c r="C2" s="232"/>
      <c r="D2" s="232"/>
    </row>
    <row r="3" spans="1:4" s="4" customFormat="1" ht="29.25" customHeight="1" x14ac:dyDescent="0.25">
      <c r="A3" s="226" t="s">
        <v>2</v>
      </c>
      <c r="B3" s="233" t="s">
        <v>127</v>
      </c>
      <c r="C3" s="234" t="s">
        <v>128</v>
      </c>
      <c r="D3" s="233" t="s">
        <v>129</v>
      </c>
    </row>
    <row r="4" spans="1:4" s="4" customFormat="1" ht="13.5" customHeight="1" x14ac:dyDescent="0.25">
      <c r="A4" s="226"/>
      <c r="B4" s="233"/>
      <c r="C4" s="235"/>
      <c r="D4" s="233"/>
    </row>
    <row r="5" spans="1:4" s="4" customFormat="1" ht="43.5" customHeight="1" x14ac:dyDescent="0.25">
      <c r="A5" s="226"/>
      <c r="B5" s="233"/>
      <c r="C5" s="236"/>
      <c r="D5" s="233"/>
    </row>
    <row r="6" spans="1:4" s="4" customFormat="1" ht="24" customHeight="1" x14ac:dyDescent="0.25">
      <c r="A6" s="83">
        <v>1</v>
      </c>
      <c r="B6" s="83">
        <v>2</v>
      </c>
      <c r="C6" s="83" t="s">
        <v>130</v>
      </c>
      <c r="D6" s="83" t="s">
        <v>131</v>
      </c>
    </row>
    <row r="7" spans="1:4" s="4" customFormat="1" ht="37.5" customHeight="1" x14ac:dyDescent="0.25">
      <c r="A7" s="85">
        <v>1</v>
      </c>
      <c r="B7" s="230" t="s">
        <v>135</v>
      </c>
      <c r="C7" s="231"/>
      <c r="D7" s="231"/>
    </row>
    <row r="8" spans="1:4" s="4" customFormat="1" ht="25.5" customHeight="1" x14ac:dyDescent="0.25">
      <c r="A8" s="84"/>
      <c r="B8" s="218" t="s">
        <v>243</v>
      </c>
      <c r="C8" s="219"/>
      <c r="D8" s="123" t="s">
        <v>240</v>
      </c>
    </row>
    <row r="9" spans="1:4" s="4" customFormat="1" ht="126" customHeight="1" x14ac:dyDescent="0.25">
      <c r="A9" s="115" t="s">
        <v>190</v>
      </c>
      <c r="B9" s="117" t="s">
        <v>189</v>
      </c>
      <c r="C9" s="118" t="s">
        <v>191</v>
      </c>
      <c r="D9" s="124" t="s">
        <v>238</v>
      </c>
    </row>
    <row r="10" spans="1:4" s="4" customFormat="1" ht="25.5" customHeight="1" x14ac:dyDescent="0.25">
      <c r="A10" s="86"/>
      <c r="B10" s="241" t="s">
        <v>38</v>
      </c>
      <c r="C10" s="242"/>
      <c r="D10" s="242"/>
    </row>
    <row r="11" spans="1:4" s="4" customFormat="1" ht="41.25" customHeight="1" x14ac:dyDescent="0.25">
      <c r="A11" s="86" t="s">
        <v>132</v>
      </c>
      <c r="B11" s="239" t="s">
        <v>133</v>
      </c>
      <c r="C11" s="240"/>
      <c r="D11" s="240"/>
    </row>
    <row r="12" spans="1:4" s="4" customFormat="1" ht="24.75" customHeight="1" x14ac:dyDescent="0.25">
      <c r="A12" s="84"/>
      <c r="B12" s="218" t="s">
        <v>243</v>
      </c>
      <c r="C12" s="219"/>
      <c r="D12" s="123" t="s">
        <v>240</v>
      </c>
    </row>
    <row r="13" spans="1:4" s="4" customFormat="1" ht="175.5" customHeight="1" x14ac:dyDescent="0.25">
      <c r="A13" s="86" t="s">
        <v>192</v>
      </c>
      <c r="B13" s="87" t="s">
        <v>138</v>
      </c>
      <c r="C13" s="87" t="s">
        <v>139</v>
      </c>
      <c r="D13" s="88" t="s">
        <v>239</v>
      </c>
    </row>
    <row r="14" spans="1:4" s="4" customFormat="1" ht="41.25" customHeight="1" x14ac:dyDescent="0.25">
      <c r="A14" s="86" t="s">
        <v>130</v>
      </c>
      <c r="B14" s="237" t="s">
        <v>134</v>
      </c>
      <c r="C14" s="238"/>
      <c r="D14" s="238"/>
    </row>
    <row r="15" spans="1:4" s="4" customFormat="1" ht="21" customHeight="1" x14ac:dyDescent="0.25">
      <c r="A15" s="84"/>
      <c r="B15" s="218" t="s">
        <v>243</v>
      </c>
      <c r="C15" s="219"/>
      <c r="D15" s="123" t="s">
        <v>240</v>
      </c>
    </row>
    <row r="16" spans="1:4" s="4" customFormat="1" ht="114.75" customHeight="1" x14ac:dyDescent="0.25">
      <c r="A16" s="115" t="s">
        <v>193</v>
      </c>
      <c r="B16" s="91" t="s">
        <v>140</v>
      </c>
      <c r="C16" s="87" t="s">
        <v>141</v>
      </c>
      <c r="D16" s="92" t="s">
        <v>245</v>
      </c>
    </row>
    <row r="17" spans="1:4" s="4" customFormat="1" ht="38.25" customHeight="1" x14ac:dyDescent="0.25">
      <c r="A17" s="86" t="s">
        <v>131</v>
      </c>
      <c r="B17" s="239" t="s">
        <v>136</v>
      </c>
      <c r="C17" s="240"/>
      <c r="D17" s="240"/>
    </row>
    <row r="18" spans="1:4" s="4" customFormat="1" ht="20.25" customHeight="1" x14ac:dyDescent="0.25">
      <c r="A18" s="84"/>
      <c r="B18" s="218" t="s">
        <v>243</v>
      </c>
      <c r="C18" s="219"/>
      <c r="D18" s="123" t="s">
        <v>240</v>
      </c>
    </row>
    <row r="19" spans="1:4" s="4" customFormat="1" ht="18" customHeight="1" x14ac:dyDescent="0.25">
      <c r="A19" s="220" t="s">
        <v>194</v>
      </c>
      <c r="B19" s="223" t="s">
        <v>200</v>
      </c>
      <c r="C19" s="226" t="s">
        <v>142</v>
      </c>
      <c r="D19" s="227" t="s">
        <v>246</v>
      </c>
    </row>
    <row r="20" spans="1:4" s="4" customFormat="1" ht="236.25" customHeight="1" x14ac:dyDescent="0.25">
      <c r="A20" s="221"/>
      <c r="B20" s="224"/>
      <c r="C20" s="226"/>
      <c r="D20" s="228"/>
    </row>
    <row r="21" spans="1:4" s="4" customFormat="1" ht="151.5" customHeight="1" x14ac:dyDescent="0.25">
      <c r="A21" s="221"/>
      <c r="B21" s="224"/>
      <c r="C21" s="226"/>
      <c r="D21" s="228"/>
    </row>
    <row r="22" spans="1:4" s="4" customFormat="1" ht="123.75" customHeight="1" x14ac:dyDescent="0.25">
      <c r="A22" s="222"/>
      <c r="B22" s="225"/>
      <c r="C22" s="226"/>
      <c r="D22" s="229"/>
    </row>
    <row r="23" spans="1:4" s="4" customFormat="1" ht="33.75" customHeight="1" x14ac:dyDescent="0.25">
      <c r="A23" s="94">
        <v>5</v>
      </c>
      <c r="B23" s="239" t="s">
        <v>137</v>
      </c>
      <c r="C23" s="240"/>
      <c r="D23" s="240"/>
    </row>
    <row r="24" spans="1:4" s="4" customFormat="1" ht="21.75" customHeight="1" x14ac:dyDescent="0.25">
      <c r="A24" s="84"/>
      <c r="B24" s="218" t="s">
        <v>243</v>
      </c>
      <c r="C24" s="219"/>
      <c r="D24" s="123" t="s">
        <v>240</v>
      </c>
    </row>
    <row r="25" spans="1:4" s="4" customFormat="1" ht="193.5" customHeight="1" x14ac:dyDescent="0.25">
      <c r="A25" s="83" t="s">
        <v>195</v>
      </c>
      <c r="B25" s="89" t="s">
        <v>143</v>
      </c>
      <c r="C25" s="89" t="s">
        <v>144</v>
      </c>
      <c r="D25" s="93" t="s">
        <v>244</v>
      </c>
    </row>
    <row r="26" spans="1:4" s="4" customFormat="1" x14ac:dyDescent="0.25"/>
  </sheetData>
  <mergeCells count="20">
    <mergeCell ref="B14:D14"/>
    <mergeCell ref="B17:D17"/>
    <mergeCell ref="B23:D23"/>
    <mergeCell ref="B10:D10"/>
    <mergeCell ref="B11:D11"/>
    <mergeCell ref="B12:C12"/>
    <mergeCell ref="B15:C15"/>
    <mergeCell ref="B18:C18"/>
    <mergeCell ref="B7:D7"/>
    <mergeCell ref="B8:C8"/>
    <mergeCell ref="A2:D2"/>
    <mergeCell ref="A3:A5"/>
    <mergeCell ref="B3:B5"/>
    <mergeCell ref="C3:C5"/>
    <mergeCell ref="D3:D5"/>
    <mergeCell ref="B24:C24"/>
    <mergeCell ref="A19:A22"/>
    <mergeCell ref="B19:B22"/>
    <mergeCell ref="C19:C22"/>
    <mergeCell ref="D19:D22"/>
  </mergeCells>
  <pageMargins left="1.1811023622047245" right="0.39370078740157483" top="0.78740157480314965" bottom="0.78740157480314965" header="0.31496062992125984" footer="0.31496062992125984"/>
  <pageSetup paperSize="9" scale="59" firstPageNumber="10" fitToHeight="5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4"/>
  <sheetViews>
    <sheetView zoomScaleNormal="100" zoomScaleSheetLayoutView="85" zoomScalePageLayoutView="55" workbookViewId="0">
      <pane xSplit="1" topLeftCell="B1" activePane="topRight" state="frozen"/>
      <selection pane="topRight" activeCell="J13" sqref="J13"/>
    </sheetView>
  </sheetViews>
  <sheetFormatPr defaultRowHeight="15" x14ac:dyDescent="0.25"/>
  <cols>
    <col min="1" max="1" width="75.85546875" style="1" customWidth="1"/>
    <col min="2" max="2" width="17.28515625" style="1" customWidth="1"/>
    <col min="3" max="3" width="16.42578125" style="1" customWidth="1"/>
    <col min="4" max="4" width="16" style="1" customWidth="1"/>
    <col min="5" max="6" width="11.28515625" style="1" customWidth="1"/>
    <col min="7" max="7" width="14.28515625" style="1" customWidth="1"/>
    <col min="8" max="8" width="16.28515625" style="1" customWidth="1"/>
    <col min="9" max="11" width="9.140625" style="1"/>
    <col min="12" max="12" width="12.42578125" style="1" customWidth="1"/>
    <col min="13" max="13" width="9.140625" style="1"/>
    <col min="14" max="14" width="21.7109375" style="1" customWidth="1"/>
    <col min="15" max="16384" width="9.140625" style="1"/>
  </cols>
  <sheetData>
    <row r="2" spans="1:14" ht="15.75" x14ac:dyDescent="0.25">
      <c r="A2" s="243" t="s">
        <v>104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4" ht="24" customHeight="1" x14ac:dyDescent="0.25">
      <c r="A3" s="244" t="s">
        <v>39</v>
      </c>
      <c r="B3" s="244" t="s">
        <v>105</v>
      </c>
      <c r="C3" s="244"/>
      <c r="D3" s="244"/>
      <c r="E3" s="244"/>
      <c r="F3" s="244"/>
      <c r="G3" s="244"/>
      <c r="H3" s="244"/>
      <c r="I3" s="53"/>
      <c r="J3" s="53"/>
      <c r="K3" s="53"/>
    </row>
    <row r="4" spans="1:14" ht="15.75" x14ac:dyDescent="0.25">
      <c r="A4" s="244"/>
      <c r="B4" s="125">
        <v>2025</v>
      </c>
      <c r="C4" s="125">
        <v>2026</v>
      </c>
      <c r="D4" s="125">
        <v>2027</v>
      </c>
      <c r="E4" s="125">
        <v>2028</v>
      </c>
      <c r="F4" s="125">
        <v>2029</v>
      </c>
      <c r="G4" s="125">
        <v>2030</v>
      </c>
      <c r="H4" s="49" t="s">
        <v>4</v>
      </c>
      <c r="I4" s="53"/>
      <c r="J4" s="53"/>
      <c r="K4" s="53"/>
    </row>
    <row r="5" spans="1:14" ht="15.75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53"/>
      <c r="J5" s="53"/>
      <c r="K5" s="53"/>
    </row>
    <row r="6" spans="1:14" ht="15.75" x14ac:dyDescent="0.25">
      <c r="A6" s="56" t="s">
        <v>40</v>
      </c>
      <c r="B6" s="69">
        <f>B8+B9+B10+B11</f>
        <v>170526752.27000001</v>
      </c>
      <c r="C6" s="69">
        <f t="shared" ref="C6:G6" si="0">C8+C9+C10+C11</f>
        <v>154859280.38</v>
      </c>
      <c r="D6" s="69">
        <f t="shared" si="0"/>
        <v>152646089.59999999</v>
      </c>
      <c r="E6" s="69">
        <f t="shared" si="0"/>
        <v>0</v>
      </c>
      <c r="F6" s="69">
        <f t="shared" si="0"/>
        <v>0</v>
      </c>
      <c r="G6" s="69">
        <f t="shared" si="0"/>
        <v>0</v>
      </c>
      <c r="H6" s="69">
        <f>SUM(B6:G6)</f>
        <v>478032122.25</v>
      </c>
      <c r="I6" s="53"/>
      <c r="J6" s="53"/>
      <c r="K6" s="53"/>
    </row>
    <row r="7" spans="1:14" ht="15.75" x14ac:dyDescent="0.25">
      <c r="A7" s="58" t="s">
        <v>106</v>
      </c>
      <c r="B7" s="57"/>
      <c r="C7" s="57"/>
      <c r="D7" s="57"/>
      <c r="E7" s="57"/>
      <c r="F7" s="57"/>
      <c r="G7" s="57"/>
      <c r="H7" s="57"/>
      <c r="I7" s="53"/>
      <c r="J7" s="53"/>
      <c r="K7" s="53"/>
    </row>
    <row r="8" spans="1:14" ht="15.75" x14ac:dyDescent="0.25">
      <c r="A8" s="59" t="s">
        <v>107</v>
      </c>
      <c r="B8" s="68">
        <f>B15+B22+B29+B36+B43</f>
        <v>0</v>
      </c>
      <c r="C8" s="68">
        <f t="shared" ref="C8:G8" si="1">C15+C22+C29+C36+C43</f>
        <v>0</v>
      </c>
      <c r="D8" s="68">
        <f t="shared" si="1"/>
        <v>0</v>
      </c>
      <c r="E8" s="68">
        <f t="shared" si="1"/>
        <v>0</v>
      </c>
      <c r="F8" s="68">
        <f t="shared" si="1"/>
        <v>0</v>
      </c>
      <c r="G8" s="68">
        <f t="shared" si="1"/>
        <v>0</v>
      </c>
      <c r="H8" s="68">
        <f>SUM(B8:G8)</f>
        <v>0</v>
      </c>
      <c r="I8" s="53"/>
      <c r="J8" s="53"/>
      <c r="K8" s="53"/>
    </row>
    <row r="9" spans="1:14" ht="30" x14ac:dyDescent="0.25">
      <c r="A9" s="59" t="s">
        <v>43</v>
      </c>
      <c r="B9" s="68">
        <f>B16+B23+B30+B37+B44</f>
        <v>129692200</v>
      </c>
      <c r="C9" s="68">
        <f t="shared" ref="C9:G9" si="2">C16+C23+C30+C37+C44</f>
        <v>118524400</v>
      </c>
      <c r="D9" s="68">
        <f t="shared" si="2"/>
        <v>116287400</v>
      </c>
      <c r="E9" s="68">
        <f t="shared" si="2"/>
        <v>0</v>
      </c>
      <c r="F9" s="68">
        <f t="shared" si="2"/>
        <v>0</v>
      </c>
      <c r="G9" s="68">
        <f t="shared" si="2"/>
        <v>0</v>
      </c>
      <c r="H9" s="68">
        <f>SUM(B9:G9)</f>
        <v>364504000</v>
      </c>
      <c r="I9" s="53"/>
      <c r="J9" s="53"/>
      <c r="K9" s="53"/>
      <c r="L9" s="150"/>
      <c r="N9" s="150"/>
    </row>
    <row r="10" spans="1:14" ht="15.75" x14ac:dyDescent="0.25">
      <c r="A10" s="60" t="s">
        <v>44</v>
      </c>
      <c r="B10" s="68">
        <f>B17+B24+B31+B38+B45</f>
        <v>40834552.270000003</v>
      </c>
      <c r="C10" s="68">
        <f t="shared" ref="C10:G10" si="3">C17+C24+C31+C38+C45</f>
        <v>36334880.379999995</v>
      </c>
      <c r="D10" s="68">
        <f t="shared" si="3"/>
        <v>36358689.599999994</v>
      </c>
      <c r="E10" s="68">
        <f t="shared" si="3"/>
        <v>0</v>
      </c>
      <c r="F10" s="68">
        <f t="shared" si="3"/>
        <v>0</v>
      </c>
      <c r="G10" s="68">
        <f t="shared" si="3"/>
        <v>0</v>
      </c>
      <c r="H10" s="68">
        <f t="shared" ref="H10:H12" si="4">SUM(B10:G10)</f>
        <v>113528122.25</v>
      </c>
      <c r="I10" s="53"/>
      <c r="J10" s="53"/>
      <c r="K10" s="53"/>
    </row>
    <row r="11" spans="1:14" ht="15.75" x14ac:dyDescent="0.25">
      <c r="A11" s="58" t="s">
        <v>45</v>
      </c>
      <c r="B11" s="68">
        <f>B18+B25+B32+B39+B46</f>
        <v>0</v>
      </c>
      <c r="C11" s="68">
        <f t="shared" ref="C11:G11" si="5">C18+C25+C32+C39+C46</f>
        <v>0</v>
      </c>
      <c r="D11" s="68">
        <f t="shared" si="5"/>
        <v>0</v>
      </c>
      <c r="E11" s="68">
        <f t="shared" si="5"/>
        <v>0</v>
      </c>
      <c r="F11" s="68">
        <f t="shared" si="5"/>
        <v>0</v>
      </c>
      <c r="G11" s="68">
        <f t="shared" si="5"/>
        <v>0</v>
      </c>
      <c r="H11" s="68">
        <f t="shared" si="4"/>
        <v>0</v>
      </c>
      <c r="I11" s="53"/>
      <c r="J11" s="53"/>
      <c r="K11" s="53"/>
    </row>
    <row r="12" spans="1:14" ht="15.75" x14ac:dyDescent="0.25">
      <c r="A12" s="58" t="s">
        <v>108</v>
      </c>
      <c r="B12" s="68">
        <f>B19+B26+B33+B40+B47</f>
        <v>0</v>
      </c>
      <c r="C12" s="68">
        <f t="shared" ref="C12:G12" si="6">C19+C26+C33+C40+C47</f>
        <v>0</v>
      </c>
      <c r="D12" s="68">
        <f t="shared" si="6"/>
        <v>0</v>
      </c>
      <c r="E12" s="68">
        <f t="shared" si="6"/>
        <v>0</v>
      </c>
      <c r="F12" s="68">
        <f t="shared" si="6"/>
        <v>0</v>
      </c>
      <c r="G12" s="68">
        <f t="shared" si="6"/>
        <v>0</v>
      </c>
      <c r="H12" s="68">
        <f t="shared" si="4"/>
        <v>0</v>
      </c>
      <c r="I12" s="53"/>
      <c r="J12" s="53"/>
      <c r="K12" s="53"/>
    </row>
    <row r="13" spans="1:14" s="4" customFormat="1" ht="89.25" customHeight="1" x14ac:dyDescent="0.25">
      <c r="A13" s="61" t="s">
        <v>255</v>
      </c>
      <c r="B13" s="62">
        <f>B15+B16+B17</f>
        <v>151244500</v>
      </c>
      <c r="C13" s="62">
        <f t="shared" ref="C13:G13" si="7">C15+C16+C17</f>
        <v>139004600</v>
      </c>
      <c r="D13" s="62">
        <f t="shared" si="7"/>
        <v>135361439.07999998</v>
      </c>
      <c r="E13" s="62">
        <f t="shared" si="7"/>
        <v>0</v>
      </c>
      <c r="F13" s="62">
        <f t="shared" si="7"/>
        <v>0</v>
      </c>
      <c r="G13" s="62">
        <f t="shared" si="7"/>
        <v>0</v>
      </c>
      <c r="H13" s="67">
        <f>SUM(B13:G13)</f>
        <v>425610539.07999998</v>
      </c>
    </row>
    <row r="14" spans="1:14" s="4" customFormat="1" ht="18.75" customHeight="1" x14ac:dyDescent="0.25">
      <c r="A14" s="63" t="s">
        <v>41</v>
      </c>
      <c r="B14" s="64"/>
      <c r="C14" s="64"/>
      <c r="D14" s="64"/>
      <c r="E14" s="64"/>
      <c r="F14" s="64"/>
      <c r="G14" s="64"/>
      <c r="H14" s="54"/>
    </row>
    <row r="15" spans="1:14" s="4" customFormat="1" ht="19.5" customHeight="1" x14ac:dyDescent="0.25">
      <c r="A15" s="65" t="s">
        <v>42</v>
      </c>
      <c r="B15" s="64">
        <v>0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  <c r="H15" s="55">
        <f>SUM(B15:G15)</f>
        <v>0</v>
      </c>
    </row>
    <row r="16" spans="1:14" s="4" customFormat="1" ht="21.75" customHeight="1" x14ac:dyDescent="0.25">
      <c r="A16" s="65" t="s">
        <v>43</v>
      </c>
      <c r="B16" s="64">
        <f>103607100+19639600</f>
        <v>123246700</v>
      </c>
      <c r="C16" s="64">
        <f>101061700+10542400</f>
        <v>111604100</v>
      </c>
      <c r="D16" s="64">
        <f>98287200+10542400</f>
        <v>108829600</v>
      </c>
      <c r="E16" s="64">
        <v>0</v>
      </c>
      <c r="F16" s="64">
        <v>0</v>
      </c>
      <c r="G16" s="64">
        <v>0</v>
      </c>
      <c r="H16" s="55">
        <f t="shared" ref="H16:H18" si="8">SUM(B16:G16)</f>
        <v>343680400</v>
      </c>
    </row>
    <row r="17" spans="1:8" s="4" customFormat="1" ht="18.75" customHeight="1" x14ac:dyDescent="0.25">
      <c r="A17" s="65" t="s">
        <v>44</v>
      </c>
      <c r="B17" s="64">
        <f>14303600+11512000+2182200</f>
        <v>27997800</v>
      </c>
      <c r="C17" s="64">
        <f>15000000+11229100+1171400</f>
        <v>27400500</v>
      </c>
      <c r="D17" s="64">
        <f>14439539.08+10920900+1171400</f>
        <v>26531839.079999998</v>
      </c>
      <c r="E17" s="64">
        <v>0</v>
      </c>
      <c r="F17" s="64">
        <v>0</v>
      </c>
      <c r="G17" s="64">
        <v>0</v>
      </c>
      <c r="H17" s="55">
        <f t="shared" si="8"/>
        <v>81930139.079999998</v>
      </c>
    </row>
    <row r="18" spans="1:8" s="4" customFormat="1" ht="20.25" customHeight="1" x14ac:dyDescent="0.25">
      <c r="A18" s="65" t="s">
        <v>45</v>
      </c>
      <c r="B18" s="64">
        <v>0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55">
        <f t="shared" si="8"/>
        <v>0</v>
      </c>
    </row>
    <row r="19" spans="1:8" s="4" customFormat="1" ht="20.25" customHeight="1" x14ac:dyDescent="0.25">
      <c r="A19" s="66" t="s">
        <v>46</v>
      </c>
      <c r="B19" s="64"/>
      <c r="C19" s="64"/>
      <c r="D19" s="64"/>
      <c r="E19" s="64"/>
      <c r="F19" s="64"/>
      <c r="G19" s="64"/>
      <c r="H19" s="54"/>
    </row>
    <row r="20" spans="1:8" s="4" customFormat="1" ht="89.25" customHeight="1" x14ac:dyDescent="0.25">
      <c r="A20" s="61" t="s">
        <v>256</v>
      </c>
      <c r="B20" s="62">
        <f>B22+B23+B24</f>
        <v>9312447.870000001</v>
      </c>
      <c r="C20" s="62">
        <f t="shared" ref="C20:G20" si="9">C22+C23+C24</f>
        <v>9136111.1099999994</v>
      </c>
      <c r="D20" s="62">
        <f t="shared" si="9"/>
        <v>9733333.3300000001</v>
      </c>
      <c r="E20" s="62">
        <f t="shared" si="9"/>
        <v>0</v>
      </c>
      <c r="F20" s="62">
        <f t="shared" si="9"/>
        <v>0</v>
      </c>
      <c r="G20" s="62">
        <f t="shared" si="9"/>
        <v>0</v>
      </c>
      <c r="H20" s="67">
        <f>SUM(B20:G20)</f>
        <v>28181892.310000002</v>
      </c>
    </row>
    <row r="21" spans="1:8" s="4" customFormat="1" ht="27.75" customHeight="1" x14ac:dyDescent="0.25">
      <c r="A21" s="63" t="s">
        <v>41</v>
      </c>
      <c r="B21" s="64"/>
      <c r="C21" s="64"/>
      <c r="D21" s="64"/>
      <c r="E21" s="64"/>
      <c r="F21" s="64"/>
      <c r="G21" s="64"/>
      <c r="H21" s="54"/>
    </row>
    <row r="22" spans="1:8" s="4" customFormat="1" ht="24" customHeight="1" x14ac:dyDescent="0.25">
      <c r="A22" s="65" t="s">
        <v>42</v>
      </c>
      <c r="B22" s="64">
        <v>0</v>
      </c>
      <c r="C22" s="64">
        <v>0</v>
      </c>
      <c r="D22" s="64">
        <v>0</v>
      </c>
      <c r="E22" s="64">
        <v>0</v>
      </c>
      <c r="F22" s="64">
        <v>0</v>
      </c>
      <c r="G22" s="64">
        <v>0</v>
      </c>
      <c r="H22" s="55">
        <f t="shared" ref="H22:H23" si="10">SUM(B22:G22)</f>
        <v>0</v>
      </c>
    </row>
    <row r="23" spans="1:8" s="4" customFormat="1" ht="27" customHeight="1" x14ac:dyDescent="0.25">
      <c r="A23" s="65" t="s">
        <v>43</v>
      </c>
      <c r="B23" s="64">
        <f>5479300</f>
        <v>5479300</v>
      </c>
      <c r="C23" s="64">
        <f>5972500</f>
        <v>5972500</v>
      </c>
      <c r="D23" s="64">
        <f>6510000</f>
        <v>6510000</v>
      </c>
      <c r="E23" s="64">
        <v>0</v>
      </c>
      <c r="F23" s="64">
        <v>0</v>
      </c>
      <c r="G23" s="64">
        <v>0</v>
      </c>
      <c r="H23" s="55">
        <f t="shared" si="10"/>
        <v>17961800</v>
      </c>
    </row>
    <row r="24" spans="1:8" s="4" customFormat="1" ht="23.25" customHeight="1" x14ac:dyDescent="0.25">
      <c r="A24" s="65" t="s">
        <v>44</v>
      </c>
      <c r="B24" s="64">
        <f>3224327.87+608820</f>
        <v>3833147.87</v>
      </c>
      <c r="C24" s="64">
        <f>2500000+663611.11</f>
        <v>3163611.11</v>
      </c>
      <c r="D24" s="64">
        <f>2500000+723333.33</f>
        <v>3223333.33</v>
      </c>
      <c r="E24" s="64">
        <v>0</v>
      </c>
      <c r="F24" s="64">
        <v>0</v>
      </c>
      <c r="G24" s="64">
        <v>0</v>
      </c>
      <c r="H24" s="55">
        <f>SUM(B24:G24)</f>
        <v>10220092.310000001</v>
      </c>
    </row>
    <row r="25" spans="1:8" s="4" customFormat="1" ht="25.5" customHeight="1" x14ac:dyDescent="0.25">
      <c r="A25" s="65" t="s">
        <v>45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55">
        <f>SUM(B25:G25)</f>
        <v>0</v>
      </c>
    </row>
    <row r="26" spans="1:8" s="4" customFormat="1" ht="23.25" customHeight="1" x14ac:dyDescent="0.25">
      <c r="A26" s="66" t="s">
        <v>46</v>
      </c>
      <c r="B26" s="64"/>
      <c r="C26" s="64"/>
      <c r="D26" s="64"/>
      <c r="E26" s="64"/>
      <c r="F26" s="64"/>
      <c r="G26" s="64"/>
      <c r="H26" s="54"/>
    </row>
    <row r="27" spans="1:8" s="4" customFormat="1" ht="101.25" customHeight="1" x14ac:dyDescent="0.25">
      <c r="A27" s="61" t="s">
        <v>257</v>
      </c>
      <c r="B27" s="62">
        <f>B29+B30+B31</f>
        <v>0</v>
      </c>
      <c r="C27" s="62">
        <f t="shared" ref="C27:G27" si="11">C29+C30+C31</f>
        <v>0</v>
      </c>
      <c r="D27" s="62">
        <f t="shared" si="11"/>
        <v>0</v>
      </c>
      <c r="E27" s="62">
        <f t="shared" si="11"/>
        <v>0</v>
      </c>
      <c r="F27" s="62">
        <f t="shared" si="11"/>
        <v>0</v>
      </c>
      <c r="G27" s="62">
        <f t="shared" si="11"/>
        <v>0</v>
      </c>
      <c r="H27" s="67">
        <f>SUM(B27:G27)</f>
        <v>0</v>
      </c>
    </row>
    <row r="28" spans="1:8" s="4" customFormat="1" ht="27.75" customHeight="1" x14ac:dyDescent="0.25">
      <c r="A28" s="63" t="s">
        <v>41</v>
      </c>
      <c r="B28" s="64"/>
      <c r="C28" s="64"/>
      <c r="D28" s="64"/>
      <c r="E28" s="64"/>
      <c r="F28" s="64"/>
      <c r="G28" s="64"/>
      <c r="H28" s="54"/>
    </row>
    <row r="29" spans="1:8" s="4" customFormat="1" ht="24" customHeight="1" x14ac:dyDescent="0.25">
      <c r="A29" s="65" t="s">
        <v>42</v>
      </c>
      <c r="B29" s="64">
        <v>0</v>
      </c>
      <c r="C29" s="64">
        <v>0</v>
      </c>
      <c r="D29" s="64">
        <v>0</v>
      </c>
      <c r="E29" s="64">
        <v>0</v>
      </c>
      <c r="F29" s="64">
        <v>0</v>
      </c>
      <c r="G29" s="64">
        <v>0</v>
      </c>
      <c r="H29" s="55">
        <f>SUM(B29:G29)</f>
        <v>0</v>
      </c>
    </row>
    <row r="30" spans="1:8" s="4" customFormat="1" ht="27" customHeight="1" x14ac:dyDescent="0.25">
      <c r="A30" s="65" t="s">
        <v>43</v>
      </c>
      <c r="B30" s="64">
        <v>0</v>
      </c>
      <c r="C30" s="64">
        <v>0</v>
      </c>
      <c r="D30" s="64">
        <v>0</v>
      </c>
      <c r="E30" s="64">
        <v>0</v>
      </c>
      <c r="F30" s="64">
        <v>0</v>
      </c>
      <c r="G30" s="64">
        <v>0</v>
      </c>
      <c r="H30" s="55">
        <f t="shared" ref="H30:H32" si="12">SUM(B30:G30)</f>
        <v>0</v>
      </c>
    </row>
    <row r="31" spans="1:8" s="4" customFormat="1" ht="23.25" customHeight="1" x14ac:dyDescent="0.25">
      <c r="A31" s="65" t="s">
        <v>44</v>
      </c>
      <c r="B31" s="64">
        <v>0</v>
      </c>
      <c r="C31" s="64">
        <v>0</v>
      </c>
      <c r="D31" s="64">
        <v>0</v>
      </c>
      <c r="E31" s="64">
        <v>0</v>
      </c>
      <c r="F31" s="64">
        <v>0</v>
      </c>
      <c r="G31" s="64">
        <v>0</v>
      </c>
      <c r="H31" s="55">
        <f t="shared" si="12"/>
        <v>0</v>
      </c>
    </row>
    <row r="32" spans="1:8" s="4" customFormat="1" ht="25.5" customHeight="1" x14ac:dyDescent="0.25">
      <c r="A32" s="65" t="s">
        <v>45</v>
      </c>
      <c r="B32" s="64">
        <v>0</v>
      </c>
      <c r="C32" s="64">
        <v>0</v>
      </c>
      <c r="D32" s="64">
        <v>0</v>
      </c>
      <c r="E32" s="64">
        <v>0</v>
      </c>
      <c r="F32" s="64">
        <v>0</v>
      </c>
      <c r="G32" s="64">
        <v>0</v>
      </c>
      <c r="H32" s="55">
        <f t="shared" si="12"/>
        <v>0</v>
      </c>
    </row>
    <row r="33" spans="1:8" s="4" customFormat="1" ht="23.25" customHeight="1" x14ac:dyDescent="0.25">
      <c r="A33" s="66" t="s">
        <v>46</v>
      </c>
      <c r="B33" s="64"/>
      <c r="C33" s="64"/>
      <c r="D33" s="64"/>
      <c r="E33" s="64"/>
      <c r="F33" s="64"/>
      <c r="G33" s="64"/>
      <c r="H33" s="55"/>
    </row>
    <row r="34" spans="1:8" s="4" customFormat="1" ht="88.5" customHeight="1" x14ac:dyDescent="0.25">
      <c r="A34" s="61" t="s">
        <v>197</v>
      </c>
      <c r="B34" s="62">
        <f>B36+B37+B38</f>
        <v>0</v>
      </c>
      <c r="C34" s="62">
        <f t="shared" ref="C34:G34" si="13">C36+C37+C38</f>
        <v>0</v>
      </c>
      <c r="D34" s="62">
        <f t="shared" si="13"/>
        <v>0</v>
      </c>
      <c r="E34" s="62">
        <f t="shared" si="13"/>
        <v>0</v>
      </c>
      <c r="F34" s="62">
        <f t="shared" si="13"/>
        <v>0</v>
      </c>
      <c r="G34" s="62">
        <f t="shared" si="13"/>
        <v>0</v>
      </c>
      <c r="H34" s="67">
        <f>SUM(B34:G34)</f>
        <v>0</v>
      </c>
    </row>
    <row r="35" spans="1:8" s="4" customFormat="1" ht="27.75" customHeight="1" x14ac:dyDescent="0.25">
      <c r="A35" s="63" t="s">
        <v>41</v>
      </c>
      <c r="B35" s="64"/>
      <c r="C35" s="64"/>
      <c r="D35" s="64"/>
      <c r="E35" s="64"/>
      <c r="F35" s="64"/>
      <c r="G35" s="64"/>
      <c r="H35" s="54"/>
    </row>
    <row r="36" spans="1:8" s="4" customFormat="1" ht="24" customHeight="1" x14ac:dyDescent="0.25">
      <c r="A36" s="65" t="s">
        <v>42</v>
      </c>
      <c r="B36" s="64">
        <v>0</v>
      </c>
      <c r="C36" s="64">
        <v>0</v>
      </c>
      <c r="D36" s="64">
        <v>0</v>
      </c>
      <c r="E36" s="64">
        <v>0</v>
      </c>
      <c r="F36" s="64">
        <v>0</v>
      </c>
      <c r="G36" s="64">
        <v>0</v>
      </c>
      <c r="H36" s="55">
        <f>SUM(B36:G36)</f>
        <v>0</v>
      </c>
    </row>
    <row r="37" spans="1:8" s="4" customFormat="1" ht="27" customHeight="1" x14ac:dyDescent="0.25">
      <c r="A37" s="65" t="s">
        <v>43</v>
      </c>
      <c r="B37" s="64">
        <v>0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55">
        <f t="shared" ref="H37:H39" si="14">SUM(B37:G37)</f>
        <v>0</v>
      </c>
    </row>
    <row r="38" spans="1:8" s="4" customFormat="1" ht="23.25" customHeight="1" x14ac:dyDescent="0.25">
      <c r="A38" s="65" t="s">
        <v>44</v>
      </c>
      <c r="B38" s="64">
        <v>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55">
        <f t="shared" si="14"/>
        <v>0</v>
      </c>
    </row>
    <row r="39" spans="1:8" s="4" customFormat="1" ht="25.5" customHeight="1" x14ac:dyDescent="0.25">
      <c r="A39" s="65" t="s">
        <v>45</v>
      </c>
      <c r="B39" s="64">
        <v>0</v>
      </c>
      <c r="C39" s="64">
        <v>0</v>
      </c>
      <c r="D39" s="64">
        <v>0</v>
      </c>
      <c r="E39" s="64">
        <v>0</v>
      </c>
      <c r="F39" s="64">
        <v>0</v>
      </c>
      <c r="G39" s="64">
        <v>0</v>
      </c>
      <c r="H39" s="55">
        <f t="shared" si="14"/>
        <v>0</v>
      </c>
    </row>
    <row r="40" spans="1:8" s="4" customFormat="1" ht="23.25" customHeight="1" x14ac:dyDescent="0.25">
      <c r="A40" s="66" t="s">
        <v>46</v>
      </c>
      <c r="B40" s="64"/>
      <c r="C40" s="64"/>
      <c r="D40" s="64"/>
      <c r="E40" s="64"/>
      <c r="F40" s="64"/>
      <c r="G40" s="64"/>
      <c r="H40" s="54"/>
    </row>
    <row r="41" spans="1:8" s="4" customFormat="1" ht="88.5" customHeight="1" x14ac:dyDescent="0.25">
      <c r="A41" s="61" t="s">
        <v>198</v>
      </c>
      <c r="B41" s="62">
        <f>B43+B44+B45</f>
        <v>9969804.4000000004</v>
      </c>
      <c r="C41" s="62">
        <f t="shared" ref="C41:G41" si="15">C43+C44+C45</f>
        <v>6718569.2699999996</v>
      </c>
      <c r="D41" s="62">
        <f t="shared" si="15"/>
        <v>7551317.1899999995</v>
      </c>
      <c r="E41" s="62">
        <f t="shared" si="15"/>
        <v>0</v>
      </c>
      <c r="F41" s="62">
        <f t="shared" si="15"/>
        <v>0</v>
      </c>
      <c r="G41" s="62">
        <f t="shared" si="15"/>
        <v>0</v>
      </c>
      <c r="H41" s="67">
        <f>SUM(B41:G41)</f>
        <v>24239690.859999999</v>
      </c>
    </row>
    <row r="42" spans="1:8" s="4" customFormat="1" ht="27.75" customHeight="1" x14ac:dyDescent="0.25">
      <c r="A42" s="63" t="s">
        <v>41</v>
      </c>
      <c r="B42" s="64"/>
      <c r="C42" s="64"/>
      <c r="D42" s="64"/>
      <c r="E42" s="64"/>
      <c r="F42" s="64"/>
      <c r="G42" s="64"/>
      <c r="H42" s="55"/>
    </row>
    <row r="43" spans="1:8" s="4" customFormat="1" ht="24" customHeight="1" x14ac:dyDescent="0.25">
      <c r="A43" s="65" t="s">
        <v>42</v>
      </c>
      <c r="B43" s="64">
        <v>0</v>
      </c>
      <c r="C43" s="64">
        <v>0</v>
      </c>
      <c r="D43" s="64">
        <v>0</v>
      </c>
      <c r="E43" s="64">
        <v>0</v>
      </c>
      <c r="F43" s="64">
        <v>0</v>
      </c>
      <c r="G43" s="64">
        <v>0</v>
      </c>
      <c r="H43" s="55">
        <f>SUM(B43:G43)</f>
        <v>0</v>
      </c>
    </row>
    <row r="44" spans="1:8" s="4" customFormat="1" ht="27" customHeight="1" x14ac:dyDescent="0.25">
      <c r="A44" s="65" t="s">
        <v>43</v>
      </c>
      <c r="B44" s="64">
        <f>800000+166200</f>
        <v>966200</v>
      </c>
      <c r="C44" s="64">
        <f>800000+147800</f>
        <v>947800</v>
      </c>
      <c r="D44" s="64">
        <f>800000+147800</f>
        <v>947800</v>
      </c>
      <c r="E44" s="64">
        <v>0</v>
      </c>
      <c r="F44" s="64">
        <v>0</v>
      </c>
      <c r="G44" s="64">
        <v>0</v>
      </c>
      <c r="H44" s="55">
        <f t="shared" ref="H44:H46" si="16">SUM(B44:G44)</f>
        <v>2861800</v>
      </c>
    </row>
    <row r="45" spans="1:8" s="4" customFormat="1" ht="23.25" customHeight="1" x14ac:dyDescent="0.25">
      <c r="A45" s="65" t="s">
        <v>44</v>
      </c>
      <c r="B45" s="64">
        <f>4471917.58+2928470+1578474.55+24742.27</f>
        <v>9003604.4000000004</v>
      </c>
      <c r="C45" s="64">
        <f>1915342.33+1915343.33+1915341.34+24742.27</f>
        <v>5770769.2699999996</v>
      </c>
      <c r="D45" s="64">
        <f>2192924.97+2192924.27+2192924.27+1.41+24742.27</f>
        <v>6603517.1899999995</v>
      </c>
      <c r="E45" s="64">
        <v>0</v>
      </c>
      <c r="F45" s="64">
        <v>0</v>
      </c>
      <c r="G45" s="64">
        <v>0</v>
      </c>
      <c r="H45" s="55">
        <f t="shared" si="16"/>
        <v>21377890.859999999</v>
      </c>
    </row>
    <row r="46" spans="1:8" s="4" customFormat="1" ht="25.5" customHeight="1" x14ac:dyDescent="0.25">
      <c r="A46" s="65" t="s">
        <v>45</v>
      </c>
      <c r="B46" s="64">
        <v>0</v>
      </c>
      <c r="C46" s="64">
        <v>0</v>
      </c>
      <c r="D46" s="64">
        <v>0</v>
      </c>
      <c r="E46" s="64">
        <v>0</v>
      </c>
      <c r="F46" s="64">
        <v>0</v>
      </c>
      <c r="G46" s="64">
        <v>0</v>
      </c>
      <c r="H46" s="55">
        <f t="shared" si="16"/>
        <v>0</v>
      </c>
    </row>
    <row r="47" spans="1:8" s="4" customFormat="1" ht="23.25" customHeight="1" x14ac:dyDescent="0.25">
      <c r="A47" s="66" t="s">
        <v>46</v>
      </c>
      <c r="B47" s="64"/>
      <c r="C47" s="64"/>
      <c r="D47" s="64"/>
      <c r="E47" s="64"/>
      <c r="F47" s="64"/>
      <c r="G47" s="64"/>
      <c r="H47" s="54"/>
    </row>
    <row r="48" spans="1:8" ht="38.25" customHeight="1" x14ac:dyDescent="0.25"/>
    <row r="49" ht="38.25" customHeight="1" x14ac:dyDescent="0.25"/>
    <row r="50" ht="38.25" customHeight="1" x14ac:dyDescent="0.25"/>
    <row r="51" ht="79.5" customHeight="1" x14ac:dyDescent="0.25"/>
    <row r="52" ht="27.75" customHeight="1" x14ac:dyDescent="0.25"/>
    <row r="53" ht="38.25" customHeight="1" x14ac:dyDescent="0.25"/>
    <row r="54" ht="38.25" customHeight="1" x14ac:dyDescent="0.25"/>
    <row r="55" ht="38.25" customHeight="1" x14ac:dyDescent="0.25"/>
    <row r="56" ht="38.25" customHeight="1" x14ac:dyDescent="0.25"/>
    <row r="57" ht="38.25" customHeight="1" x14ac:dyDescent="0.25"/>
    <row r="58" ht="73.5" customHeight="1" x14ac:dyDescent="0.25"/>
    <row r="59" ht="27.75" customHeight="1" x14ac:dyDescent="0.25"/>
    <row r="60" ht="38.25" customHeight="1" x14ac:dyDescent="0.25"/>
    <row r="61" ht="38.25" customHeight="1" x14ac:dyDescent="0.25"/>
    <row r="62" ht="38.25" customHeight="1" x14ac:dyDescent="0.25"/>
    <row r="63" ht="38.25" customHeight="1" x14ac:dyDescent="0.25"/>
    <row r="64" ht="38.25" customHeight="1" x14ac:dyDescent="0.25"/>
  </sheetData>
  <mergeCells count="3">
    <mergeCell ref="A2:K2"/>
    <mergeCell ref="A3:A4"/>
    <mergeCell ref="B3:H3"/>
  </mergeCells>
  <pageMargins left="1.1811023622047245" right="0.39370078740157483" top="0.78740157480314965" bottom="0.78740157480314965" header="0.31496062992125984" footer="0.31496062992125984"/>
  <pageSetup paperSize="9" scale="62" firstPageNumber="13" fitToHeight="5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="70" zoomScaleNormal="70" zoomScalePageLayoutView="70" workbookViewId="0">
      <selection activeCell="O26" sqref="O26"/>
    </sheetView>
  </sheetViews>
  <sheetFormatPr defaultRowHeight="15" x14ac:dyDescent="0.25"/>
  <cols>
    <col min="1" max="1" width="8.7109375" style="1" customWidth="1"/>
    <col min="2" max="2" width="94.28515625" style="1" customWidth="1"/>
    <col min="3" max="3" width="16.140625" style="1" customWidth="1"/>
    <col min="4" max="5" width="17.5703125" style="1" customWidth="1"/>
    <col min="6" max="6" width="17.5703125" style="48" customWidth="1"/>
    <col min="7" max="7" width="20.85546875" style="1" customWidth="1"/>
    <col min="8" max="12" width="16.5703125" style="1" customWidth="1"/>
    <col min="13" max="13" width="37.85546875" style="1" customWidth="1"/>
    <col min="14" max="14" width="19.42578125" style="1" customWidth="1"/>
    <col min="15" max="16384" width="9.140625" style="1"/>
  </cols>
  <sheetData>
    <row r="1" spans="1:14" s="4" customFormat="1" ht="24" customHeight="1" x14ac:dyDescent="0.25">
      <c r="A1" s="3"/>
      <c r="B1" s="3"/>
      <c r="C1" s="3"/>
      <c r="D1" s="3"/>
      <c r="E1" s="3"/>
      <c r="F1" s="73"/>
      <c r="G1" s="3"/>
      <c r="H1" s="3"/>
      <c r="I1" s="3"/>
      <c r="J1" s="3"/>
      <c r="K1" s="11"/>
      <c r="L1" s="11"/>
      <c r="M1" s="12"/>
      <c r="N1" s="6" t="s">
        <v>10</v>
      </c>
    </row>
    <row r="2" spans="1:14" s="4" customFormat="1" ht="24" customHeight="1" x14ac:dyDescent="0.25">
      <c r="A2" s="3"/>
      <c r="B2" s="3"/>
      <c r="C2" s="3"/>
      <c r="D2" s="3"/>
      <c r="E2" s="3"/>
      <c r="F2" s="73"/>
      <c r="G2" s="3"/>
      <c r="H2" s="3"/>
      <c r="I2" s="3"/>
      <c r="J2" s="3"/>
      <c r="K2" s="11"/>
      <c r="L2" s="11"/>
      <c r="M2" s="12"/>
      <c r="N2" s="6"/>
    </row>
    <row r="3" spans="1:14" ht="52.5" customHeight="1" x14ac:dyDescent="0.25">
      <c r="A3" s="245" t="s">
        <v>109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</row>
    <row r="4" spans="1:14" ht="23.25" customHeight="1" thickBot="1" x14ac:dyDescent="0.3">
      <c r="A4" s="71"/>
      <c r="B4" s="71"/>
      <c r="C4" s="71"/>
      <c r="D4" s="71"/>
      <c r="E4" s="71"/>
      <c r="F4" s="74"/>
      <c r="G4" s="71"/>
      <c r="H4" s="71"/>
      <c r="I4" s="71"/>
      <c r="J4" s="71"/>
      <c r="K4" s="71"/>
      <c r="L4" s="71"/>
      <c r="M4" s="71"/>
      <c r="N4" s="72" t="s">
        <v>113</v>
      </c>
    </row>
    <row r="5" spans="1:14" ht="30" customHeight="1" x14ac:dyDescent="0.25">
      <c r="A5" s="246" t="s">
        <v>2</v>
      </c>
      <c r="B5" s="248" t="s">
        <v>47</v>
      </c>
      <c r="C5" s="248" t="s">
        <v>48</v>
      </c>
      <c r="D5" s="248" t="s">
        <v>49</v>
      </c>
      <c r="E5" s="276" t="s">
        <v>50</v>
      </c>
      <c r="F5" s="278" t="s">
        <v>114</v>
      </c>
      <c r="G5" s="276" t="s">
        <v>51</v>
      </c>
      <c r="H5" s="250" t="s">
        <v>52</v>
      </c>
      <c r="I5" s="250"/>
      <c r="J5" s="250"/>
      <c r="K5" s="250"/>
      <c r="L5" s="250"/>
      <c r="M5" s="250" t="s">
        <v>55</v>
      </c>
      <c r="N5" s="248" t="s">
        <v>56</v>
      </c>
    </row>
    <row r="6" spans="1:14" ht="147" customHeight="1" x14ac:dyDescent="0.25">
      <c r="A6" s="247"/>
      <c r="B6" s="249"/>
      <c r="C6" s="249"/>
      <c r="D6" s="249"/>
      <c r="E6" s="277"/>
      <c r="F6" s="279"/>
      <c r="G6" s="277"/>
      <c r="H6" s="5" t="s">
        <v>115</v>
      </c>
      <c r="I6" s="5" t="s">
        <v>116</v>
      </c>
      <c r="J6" s="5" t="s">
        <v>117</v>
      </c>
      <c r="K6" s="5" t="s">
        <v>118</v>
      </c>
      <c r="L6" s="10" t="s">
        <v>119</v>
      </c>
      <c r="M6" s="251"/>
      <c r="N6" s="249"/>
    </row>
    <row r="7" spans="1:14" ht="30" customHeight="1" thickBot="1" x14ac:dyDescent="0.3">
      <c r="A7" s="142">
        <v>1</v>
      </c>
      <c r="B7" s="143">
        <v>2</v>
      </c>
      <c r="C7" s="143">
        <v>3</v>
      </c>
      <c r="D7" s="143">
        <v>4</v>
      </c>
      <c r="E7" s="143" t="s">
        <v>30</v>
      </c>
      <c r="F7" s="144" t="s">
        <v>12</v>
      </c>
      <c r="G7" s="143" t="s">
        <v>11</v>
      </c>
      <c r="H7" s="145" t="s">
        <v>23</v>
      </c>
      <c r="I7" s="145" t="s">
        <v>24</v>
      </c>
      <c r="J7" s="145" t="s">
        <v>25</v>
      </c>
      <c r="K7" s="145" t="s">
        <v>26</v>
      </c>
      <c r="L7" s="145" t="s">
        <v>27</v>
      </c>
      <c r="M7" s="145" t="s">
        <v>28</v>
      </c>
      <c r="N7" s="143" t="s">
        <v>29</v>
      </c>
    </row>
    <row r="8" spans="1:14" ht="30" customHeight="1" thickBot="1" x14ac:dyDescent="0.3">
      <c r="A8" s="273" t="s">
        <v>199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5"/>
    </row>
    <row r="9" spans="1:14" ht="33.75" customHeight="1" x14ac:dyDescent="0.25">
      <c r="A9" s="252" t="s">
        <v>59</v>
      </c>
      <c r="B9" s="253"/>
      <c r="C9" s="253"/>
      <c r="D9" s="253"/>
      <c r="E9" s="253"/>
      <c r="F9" s="254"/>
      <c r="G9" s="127" t="s">
        <v>4</v>
      </c>
      <c r="H9" s="128">
        <f>H15</f>
        <v>65998.399999999994</v>
      </c>
      <c r="I9" s="128">
        <f t="shared" ref="I9:L9" si="0">I15</f>
        <v>73837.17</v>
      </c>
      <c r="J9" s="128">
        <f t="shared" si="0"/>
        <v>83622.41</v>
      </c>
      <c r="K9" s="128">
        <f t="shared" si="0"/>
        <v>0</v>
      </c>
      <c r="L9" s="128">
        <f t="shared" si="0"/>
        <v>0</v>
      </c>
      <c r="M9" s="116" t="s">
        <v>125</v>
      </c>
      <c r="N9" s="136" t="s">
        <v>125</v>
      </c>
    </row>
    <row r="10" spans="1:14" ht="33.75" customHeight="1" x14ac:dyDescent="0.25">
      <c r="A10" s="255"/>
      <c r="B10" s="256"/>
      <c r="C10" s="256"/>
      <c r="D10" s="256"/>
      <c r="E10" s="256"/>
      <c r="F10" s="257"/>
      <c r="G10" s="77" t="s">
        <v>57</v>
      </c>
      <c r="H10" s="76">
        <f t="shared" ref="H10:L13" si="1">H16</f>
        <v>0</v>
      </c>
      <c r="I10" s="76">
        <f t="shared" si="1"/>
        <v>0</v>
      </c>
      <c r="J10" s="76">
        <f t="shared" si="1"/>
        <v>0</v>
      </c>
      <c r="K10" s="76">
        <f t="shared" si="1"/>
        <v>0</v>
      </c>
      <c r="L10" s="76">
        <f t="shared" si="1"/>
        <v>0</v>
      </c>
      <c r="M10" s="119" t="s">
        <v>125</v>
      </c>
      <c r="N10" s="137" t="s">
        <v>125</v>
      </c>
    </row>
    <row r="11" spans="1:14" ht="53.25" customHeight="1" x14ac:dyDescent="0.25">
      <c r="A11" s="255"/>
      <c r="B11" s="256"/>
      <c r="C11" s="256"/>
      <c r="D11" s="256"/>
      <c r="E11" s="256"/>
      <c r="F11" s="257"/>
      <c r="G11" s="77" t="s">
        <v>58</v>
      </c>
      <c r="H11" s="76">
        <f t="shared" si="1"/>
        <v>46290.18</v>
      </c>
      <c r="I11" s="76">
        <f t="shared" si="1"/>
        <v>48889.1</v>
      </c>
      <c r="J11" s="76">
        <f t="shared" si="1"/>
        <v>55767.14</v>
      </c>
      <c r="K11" s="76">
        <f t="shared" si="1"/>
        <v>0</v>
      </c>
      <c r="L11" s="76">
        <f t="shared" si="1"/>
        <v>0</v>
      </c>
      <c r="M11" s="119" t="s">
        <v>125</v>
      </c>
      <c r="N11" s="137" t="s">
        <v>125</v>
      </c>
    </row>
    <row r="12" spans="1:14" ht="33" customHeight="1" x14ac:dyDescent="0.25">
      <c r="A12" s="255"/>
      <c r="B12" s="256"/>
      <c r="C12" s="256"/>
      <c r="D12" s="256"/>
      <c r="E12" s="256"/>
      <c r="F12" s="257"/>
      <c r="G12" s="77" t="s">
        <v>44</v>
      </c>
      <c r="H12" s="76">
        <f t="shared" si="1"/>
        <v>5143.3600000000006</v>
      </c>
      <c r="I12" s="76">
        <f t="shared" si="1"/>
        <v>5432.13</v>
      </c>
      <c r="J12" s="76">
        <f t="shared" si="1"/>
        <v>6196.35</v>
      </c>
      <c r="K12" s="76">
        <f t="shared" si="1"/>
        <v>0</v>
      </c>
      <c r="L12" s="76">
        <f t="shared" si="1"/>
        <v>0</v>
      </c>
      <c r="M12" s="119" t="s">
        <v>125</v>
      </c>
      <c r="N12" s="137" t="s">
        <v>125</v>
      </c>
    </row>
    <row r="13" spans="1:14" ht="33" customHeight="1" thickBot="1" x14ac:dyDescent="0.3">
      <c r="A13" s="258"/>
      <c r="B13" s="259"/>
      <c r="C13" s="259"/>
      <c r="D13" s="259"/>
      <c r="E13" s="259"/>
      <c r="F13" s="260"/>
      <c r="G13" s="138" t="s">
        <v>45</v>
      </c>
      <c r="H13" s="139">
        <f t="shared" si="1"/>
        <v>14564.86</v>
      </c>
      <c r="I13" s="139">
        <f t="shared" si="1"/>
        <v>19515.939999999999</v>
      </c>
      <c r="J13" s="139">
        <f t="shared" si="1"/>
        <v>21658.92</v>
      </c>
      <c r="K13" s="139">
        <f t="shared" si="1"/>
        <v>0</v>
      </c>
      <c r="L13" s="139">
        <f t="shared" si="1"/>
        <v>0</v>
      </c>
      <c r="M13" s="140" t="s">
        <v>125</v>
      </c>
      <c r="N13" s="141" t="s">
        <v>125</v>
      </c>
    </row>
    <row r="14" spans="1:14" ht="39.75" customHeight="1" thickBot="1" x14ac:dyDescent="0.3">
      <c r="A14" s="261" t="s">
        <v>110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3"/>
    </row>
    <row r="15" spans="1:14" ht="33.75" customHeight="1" x14ac:dyDescent="0.25">
      <c r="A15" s="264" t="s">
        <v>60</v>
      </c>
      <c r="B15" s="265"/>
      <c r="C15" s="265"/>
      <c r="D15" s="265"/>
      <c r="E15" s="265"/>
      <c r="F15" s="266"/>
      <c r="G15" s="127" t="s">
        <v>4</v>
      </c>
      <c r="H15" s="128">
        <f>H20+H25</f>
        <v>65998.399999999994</v>
      </c>
      <c r="I15" s="128">
        <f t="shared" ref="I15:L15" si="2">I20+I25</f>
        <v>73837.17</v>
      </c>
      <c r="J15" s="128">
        <f t="shared" si="2"/>
        <v>83622.41</v>
      </c>
      <c r="K15" s="128">
        <f t="shared" si="2"/>
        <v>0</v>
      </c>
      <c r="L15" s="128">
        <f t="shared" si="2"/>
        <v>0</v>
      </c>
      <c r="M15" s="129" t="s">
        <v>125</v>
      </c>
      <c r="N15" s="130" t="s">
        <v>125</v>
      </c>
    </row>
    <row r="16" spans="1:14" ht="33.75" customHeight="1" x14ac:dyDescent="0.25">
      <c r="A16" s="267"/>
      <c r="B16" s="268"/>
      <c r="C16" s="268"/>
      <c r="D16" s="268"/>
      <c r="E16" s="268"/>
      <c r="F16" s="269"/>
      <c r="G16" s="13" t="s">
        <v>57</v>
      </c>
      <c r="H16" s="19">
        <f t="shared" ref="H16:L19" si="3">H21+H26</f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  <c r="M16" s="47" t="s">
        <v>125</v>
      </c>
      <c r="N16" s="131" t="s">
        <v>125</v>
      </c>
    </row>
    <row r="17" spans="1:14" ht="51" customHeight="1" x14ac:dyDescent="0.25">
      <c r="A17" s="267"/>
      <c r="B17" s="268"/>
      <c r="C17" s="268"/>
      <c r="D17" s="268"/>
      <c r="E17" s="268"/>
      <c r="F17" s="269"/>
      <c r="G17" s="13" t="s">
        <v>58</v>
      </c>
      <c r="H17" s="19">
        <f t="shared" si="3"/>
        <v>46290.18</v>
      </c>
      <c r="I17" s="19">
        <f t="shared" si="3"/>
        <v>48889.1</v>
      </c>
      <c r="J17" s="19">
        <f t="shared" si="3"/>
        <v>55767.14</v>
      </c>
      <c r="K17" s="19">
        <f t="shared" si="3"/>
        <v>0</v>
      </c>
      <c r="L17" s="19">
        <f t="shared" si="3"/>
        <v>0</v>
      </c>
      <c r="M17" s="47" t="s">
        <v>125</v>
      </c>
      <c r="N17" s="131" t="s">
        <v>125</v>
      </c>
    </row>
    <row r="18" spans="1:14" ht="33.75" customHeight="1" x14ac:dyDescent="0.25">
      <c r="A18" s="267"/>
      <c r="B18" s="268"/>
      <c r="C18" s="268"/>
      <c r="D18" s="268"/>
      <c r="E18" s="268"/>
      <c r="F18" s="269"/>
      <c r="G18" s="13" t="s">
        <v>44</v>
      </c>
      <c r="H18" s="19">
        <f t="shared" si="3"/>
        <v>5143.3600000000006</v>
      </c>
      <c r="I18" s="19">
        <f t="shared" si="3"/>
        <v>5432.13</v>
      </c>
      <c r="J18" s="19">
        <f t="shared" si="3"/>
        <v>6196.35</v>
      </c>
      <c r="K18" s="19">
        <f t="shared" si="3"/>
        <v>0</v>
      </c>
      <c r="L18" s="19">
        <f t="shared" si="3"/>
        <v>0</v>
      </c>
      <c r="M18" s="47" t="s">
        <v>125</v>
      </c>
      <c r="N18" s="131" t="s">
        <v>125</v>
      </c>
    </row>
    <row r="19" spans="1:14" ht="33.75" customHeight="1" thickBot="1" x14ac:dyDescent="0.3">
      <c r="A19" s="270"/>
      <c r="B19" s="271"/>
      <c r="C19" s="271"/>
      <c r="D19" s="271"/>
      <c r="E19" s="271"/>
      <c r="F19" s="272"/>
      <c r="G19" s="132" t="s">
        <v>45</v>
      </c>
      <c r="H19" s="133">
        <f t="shared" si="3"/>
        <v>14564.86</v>
      </c>
      <c r="I19" s="133">
        <f t="shared" si="3"/>
        <v>19515.939999999999</v>
      </c>
      <c r="J19" s="133">
        <f t="shared" si="3"/>
        <v>21658.92</v>
      </c>
      <c r="K19" s="133">
        <f t="shared" si="3"/>
        <v>0</v>
      </c>
      <c r="L19" s="133">
        <f t="shared" si="3"/>
        <v>0</v>
      </c>
      <c r="M19" s="134" t="s">
        <v>125</v>
      </c>
      <c r="N19" s="135" t="s">
        <v>125</v>
      </c>
    </row>
    <row r="20" spans="1:14" ht="35.25" customHeight="1" x14ac:dyDescent="0.25">
      <c r="A20" s="295">
        <v>1</v>
      </c>
      <c r="B20" s="298" t="s">
        <v>111</v>
      </c>
      <c r="C20" s="300">
        <v>7000</v>
      </c>
      <c r="D20" s="300">
        <v>2033</v>
      </c>
      <c r="E20" s="300">
        <v>314844</v>
      </c>
      <c r="F20" s="280">
        <v>260303.94</v>
      </c>
      <c r="G20" s="127" t="s">
        <v>4</v>
      </c>
      <c r="H20" s="128">
        <f>H21+H22+H23+H24</f>
        <v>35148.400000000001</v>
      </c>
      <c r="I20" s="128">
        <f t="shared" ref="I20:L20" si="4">I21+I22+I23+I24</f>
        <v>38837.17</v>
      </c>
      <c r="J20" s="128">
        <f t="shared" si="4"/>
        <v>46222.409999999996</v>
      </c>
      <c r="K20" s="128">
        <f t="shared" si="4"/>
        <v>0</v>
      </c>
      <c r="L20" s="128">
        <f t="shared" si="4"/>
        <v>0</v>
      </c>
      <c r="M20" s="146" t="s">
        <v>125</v>
      </c>
      <c r="N20" s="147" t="s">
        <v>125</v>
      </c>
    </row>
    <row r="21" spans="1:14" ht="35.25" customHeight="1" x14ac:dyDescent="0.25">
      <c r="A21" s="296"/>
      <c r="B21" s="290"/>
      <c r="C21" s="301"/>
      <c r="D21" s="301"/>
      <c r="E21" s="301"/>
      <c r="F21" s="281"/>
      <c r="G21" s="13" t="s">
        <v>57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47" t="s">
        <v>125</v>
      </c>
      <c r="N21" s="131" t="s">
        <v>125</v>
      </c>
    </row>
    <row r="22" spans="1:14" ht="58.5" customHeight="1" x14ac:dyDescent="0.25">
      <c r="A22" s="296"/>
      <c r="B22" s="290"/>
      <c r="C22" s="301"/>
      <c r="D22" s="301"/>
      <c r="E22" s="301"/>
      <c r="F22" s="281"/>
      <c r="G22" s="13" t="s">
        <v>58</v>
      </c>
      <c r="H22" s="19">
        <v>18525.18</v>
      </c>
      <c r="I22" s="19">
        <v>17389.099999999999</v>
      </c>
      <c r="J22" s="19">
        <v>22107.14</v>
      </c>
      <c r="K22" s="19">
        <v>0</v>
      </c>
      <c r="L22" s="19">
        <v>0</v>
      </c>
      <c r="M22" s="47" t="s">
        <v>125</v>
      </c>
      <c r="N22" s="131" t="s">
        <v>125</v>
      </c>
    </row>
    <row r="23" spans="1:14" ht="35.25" customHeight="1" x14ac:dyDescent="0.25">
      <c r="A23" s="296"/>
      <c r="B23" s="290"/>
      <c r="C23" s="301"/>
      <c r="D23" s="301"/>
      <c r="E23" s="301"/>
      <c r="F23" s="281"/>
      <c r="G23" s="13" t="s">
        <v>44</v>
      </c>
      <c r="H23" s="19">
        <v>2058.36</v>
      </c>
      <c r="I23" s="19">
        <v>1932.13</v>
      </c>
      <c r="J23" s="19">
        <v>2456.35</v>
      </c>
      <c r="K23" s="19">
        <v>0</v>
      </c>
      <c r="L23" s="19">
        <v>0</v>
      </c>
      <c r="M23" s="47" t="s">
        <v>125</v>
      </c>
      <c r="N23" s="131" t="s">
        <v>125</v>
      </c>
    </row>
    <row r="24" spans="1:14" ht="35.25" customHeight="1" x14ac:dyDescent="0.25">
      <c r="A24" s="297"/>
      <c r="B24" s="299"/>
      <c r="C24" s="302"/>
      <c r="D24" s="302"/>
      <c r="E24" s="302"/>
      <c r="F24" s="282"/>
      <c r="G24" s="8" t="s">
        <v>45</v>
      </c>
      <c r="H24" s="19">
        <v>14564.86</v>
      </c>
      <c r="I24" s="19">
        <v>19515.939999999999</v>
      </c>
      <c r="J24" s="19">
        <v>21658.92</v>
      </c>
      <c r="K24" s="19">
        <v>0</v>
      </c>
      <c r="L24" s="19">
        <v>0</v>
      </c>
      <c r="M24" s="47" t="s">
        <v>125</v>
      </c>
      <c r="N24" s="131" t="s">
        <v>125</v>
      </c>
    </row>
    <row r="25" spans="1:14" ht="51" customHeight="1" x14ac:dyDescent="0.25">
      <c r="A25" s="283">
        <v>2</v>
      </c>
      <c r="B25" s="286" t="s">
        <v>112</v>
      </c>
      <c r="C25" s="289">
        <v>0.27450000000000002</v>
      </c>
      <c r="D25" s="289">
        <v>2027</v>
      </c>
      <c r="E25" s="289">
        <v>128986.467</v>
      </c>
      <c r="F25" s="292">
        <v>103250</v>
      </c>
      <c r="G25" s="75" t="s">
        <v>4</v>
      </c>
      <c r="H25" s="76">
        <f>H26+H27+H28+H29</f>
        <v>30850</v>
      </c>
      <c r="I25" s="76">
        <f t="shared" ref="I25:L25" si="5">I26+I27+I28+I29</f>
        <v>35000</v>
      </c>
      <c r="J25" s="76">
        <f t="shared" si="5"/>
        <v>37400</v>
      </c>
      <c r="K25" s="76">
        <f t="shared" si="5"/>
        <v>0</v>
      </c>
      <c r="L25" s="76">
        <f t="shared" si="5"/>
        <v>0</v>
      </c>
      <c r="M25" s="47" t="s">
        <v>125</v>
      </c>
      <c r="N25" s="131" t="s">
        <v>125</v>
      </c>
    </row>
    <row r="26" spans="1:14" ht="50.25" customHeight="1" x14ac:dyDescent="0.25">
      <c r="A26" s="284"/>
      <c r="B26" s="287"/>
      <c r="C26" s="290"/>
      <c r="D26" s="290"/>
      <c r="E26" s="290"/>
      <c r="F26" s="293"/>
      <c r="G26" s="13" t="s">
        <v>57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47" t="s">
        <v>125</v>
      </c>
      <c r="N26" s="131" t="s">
        <v>125</v>
      </c>
    </row>
    <row r="27" spans="1:14" ht="63" customHeight="1" x14ac:dyDescent="0.25">
      <c r="A27" s="284"/>
      <c r="B27" s="287"/>
      <c r="C27" s="290"/>
      <c r="D27" s="290"/>
      <c r="E27" s="290"/>
      <c r="F27" s="293"/>
      <c r="G27" s="13" t="s">
        <v>58</v>
      </c>
      <c r="H27" s="19">
        <v>27765</v>
      </c>
      <c r="I27" s="19">
        <v>31500</v>
      </c>
      <c r="J27" s="19">
        <v>33660</v>
      </c>
      <c r="K27" s="19">
        <v>0</v>
      </c>
      <c r="L27" s="19">
        <v>0</v>
      </c>
      <c r="M27" s="47" t="s">
        <v>125</v>
      </c>
      <c r="N27" s="131" t="s">
        <v>125</v>
      </c>
    </row>
    <row r="28" spans="1:14" ht="43.5" customHeight="1" x14ac:dyDescent="0.25">
      <c r="A28" s="284"/>
      <c r="B28" s="287"/>
      <c r="C28" s="290"/>
      <c r="D28" s="290"/>
      <c r="E28" s="290"/>
      <c r="F28" s="293"/>
      <c r="G28" s="13" t="s">
        <v>44</v>
      </c>
      <c r="H28" s="19">
        <v>3085</v>
      </c>
      <c r="I28" s="19">
        <v>3500</v>
      </c>
      <c r="J28" s="19">
        <v>3740</v>
      </c>
      <c r="K28" s="19">
        <v>0</v>
      </c>
      <c r="L28" s="19">
        <v>0</v>
      </c>
      <c r="M28" s="47" t="s">
        <v>125</v>
      </c>
      <c r="N28" s="131" t="s">
        <v>125</v>
      </c>
    </row>
    <row r="29" spans="1:14" ht="89.25" customHeight="1" thickBot="1" x14ac:dyDescent="0.3">
      <c r="A29" s="285"/>
      <c r="B29" s="288"/>
      <c r="C29" s="291"/>
      <c r="D29" s="291"/>
      <c r="E29" s="291"/>
      <c r="F29" s="294"/>
      <c r="G29" s="132" t="s">
        <v>45</v>
      </c>
      <c r="H29" s="133">
        <v>0</v>
      </c>
      <c r="I29" s="133">
        <v>0</v>
      </c>
      <c r="J29" s="133">
        <v>0</v>
      </c>
      <c r="K29" s="133">
        <v>0</v>
      </c>
      <c r="L29" s="133">
        <v>0</v>
      </c>
      <c r="M29" s="134" t="s">
        <v>125</v>
      </c>
      <c r="N29" s="135" t="s">
        <v>125</v>
      </c>
    </row>
  </sheetData>
  <mergeCells count="27">
    <mergeCell ref="F20:F24"/>
    <mergeCell ref="A25:A29"/>
    <mergeCell ref="B25:B29"/>
    <mergeCell ref="C25:C29"/>
    <mergeCell ref="D25:D29"/>
    <mergeCell ref="E25:E29"/>
    <mergeCell ref="F25:F29"/>
    <mergeCell ref="A20:A24"/>
    <mergeCell ref="B20:B24"/>
    <mergeCell ref="C20:C24"/>
    <mergeCell ref="D20:D24"/>
    <mergeCell ref="E20:E24"/>
    <mergeCell ref="A9:F13"/>
    <mergeCell ref="A14:N14"/>
    <mergeCell ref="A15:F19"/>
    <mergeCell ref="A8:N8"/>
    <mergeCell ref="E5:E6"/>
    <mergeCell ref="F5:F6"/>
    <mergeCell ref="G5:G6"/>
    <mergeCell ref="A3:N3"/>
    <mergeCell ref="A5:A6"/>
    <mergeCell ref="B5:B6"/>
    <mergeCell ref="C5:C6"/>
    <mergeCell ref="D5:D6"/>
    <mergeCell ref="H5:L5"/>
    <mergeCell ref="M5:M6"/>
    <mergeCell ref="N5:N6"/>
  </mergeCells>
  <pageMargins left="1.1811023622047245" right="0.39370078740157483" top="0.78740157480314965" bottom="0.78740157480314965" header="0.31496062992125984" footer="0.31496062992125984"/>
  <pageSetup paperSize="9" scale="38" firstPageNumber="15" fitToHeight="3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Normal="100" zoomScaleSheetLayoutView="100" workbookViewId="0">
      <selection activeCell="A2" sqref="A2:L2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4" customFormat="1" ht="24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1"/>
      <c r="L1" s="6" t="s">
        <v>9</v>
      </c>
    </row>
    <row r="2" spans="1:12" s="1" customFormat="1" ht="52.5" customHeight="1" thickBot="1" x14ac:dyDescent="0.3">
      <c r="A2" s="313" t="s">
        <v>61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1:12" s="1" customFormat="1" ht="30" customHeight="1" x14ac:dyDescent="0.25">
      <c r="A3" s="303" t="s">
        <v>2</v>
      </c>
      <c r="B3" s="306" t="s">
        <v>62</v>
      </c>
      <c r="C3" s="307"/>
      <c r="D3" s="307"/>
      <c r="E3" s="308"/>
      <c r="F3" s="276" t="s">
        <v>67</v>
      </c>
      <c r="G3" s="276" t="s">
        <v>68</v>
      </c>
      <c r="H3" s="250" t="s">
        <v>69</v>
      </c>
      <c r="I3" s="250"/>
      <c r="J3" s="250"/>
      <c r="K3" s="250"/>
      <c r="L3" s="250"/>
    </row>
    <row r="4" spans="1:12" s="1" customFormat="1" ht="147" hidden="1" customHeight="1" x14ac:dyDescent="0.25">
      <c r="A4" s="304"/>
      <c r="B4" s="309"/>
      <c r="C4" s="310"/>
      <c r="D4" s="310"/>
      <c r="E4" s="311"/>
      <c r="F4" s="312"/>
      <c r="G4" s="312"/>
      <c r="H4" s="5" t="s">
        <v>53</v>
      </c>
      <c r="I4" s="5" t="s">
        <v>53</v>
      </c>
      <c r="J4" s="5" t="s">
        <v>53</v>
      </c>
      <c r="K4" s="5" t="s">
        <v>53</v>
      </c>
      <c r="L4" s="10" t="s">
        <v>54</v>
      </c>
    </row>
    <row r="5" spans="1:12" s="1" customFormat="1" ht="68.25" customHeight="1" x14ac:dyDescent="0.25">
      <c r="A5" s="305"/>
      <c r="B5" s="7" t="s">
        <v>63</v>
      </c>
      <c r="C5" s="7" t="s">
        <v>64</v>
      </c>
      <c r="D5" s="7" t="s">
        <v>65</v>
      </c>
      <c r="E5" s="7" t="s">
        <v>66</v>
      </c>
      <c r="F5" s="277"/>
      <c r="G5" s="277"/>
      <c r="H5" s="5" t="s">
        <v>70</v>
      </c>
      <c r="I5" s="5" t="s">
        <v>70</v>
      </c>
      <c r="J5" s="5" t="s">
        <v>70</v>
      </c>
      <c r="K5" s="5" t="s">
        <v>70</v>
      </c>
      <c r="L5" s="5" t="s">
        <v>71</v>
      </c>
    </row>
    <row r="6" spans="1:12" s="1" customFormat="1" ht="16.5" customHeight="1" x14ac:dyDescent="0.25">
      <c r="A6" s="9">
        <v>1</v>
      </c>
      <c r="B6" s="10">
        <v>2</v>
      </c>
      <c r="C6" s="10">
        <v>3</v>
      </c>
      <c r="D6" s="10">
        <v>4</v>
      </c>
      <c r="E6" s="10" t="s">
        <v>30</v>
      </c>
      <c r="F6" s="10" t="s">
        <v>12</v>
      </c>
      <c r="G6" s="10" t="s">
        <v>11</v>
      </c>
      <c r="H6" s="5" t="s">
        <v>23</v>
      </c>
      <c r="I6" s="5" t="s">
        <v>24</v>
      </c>
      <c r="J6" s="5" t="s">
        <v>25</v>
      </c>
      <c r="K6" s="5" t="s">
        <v>26</v>
      </c>
      <c r="L6" s="5" t="s">
        <v>27</v>
      </c>
    </row>
    <row r="7" spans="1:12" x14ac:dyDescent="0.25">
      <c r="A7" s="18">
        <v>1</v>
      </c>
      <c r="B7" s="17" t="s">
        <v>125</v>
      </c>
      <c r="C7" s="17" t="s">
        <v>125</v>
      </c>
      <c r="D7" s="17" t="s">
        <v>125</v>
      </c>
      <c r="E7" s="17" t="s">
        <v>125</v>
      </c>
      <c r="F7" s="17" t="s">
        <v>125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</row>
  </sheetData>
  <mergeCells count="6">
    <mergeCell ref="A3:A5"/>
    <mergeCell ref="B3:E4"/>
    <mergeCell ref="F3:F5"/>
    <mergeCell ref="G3:G5"/>
    <mergeCell ref="A2:L2"/>
    <mergeCell ref="H3:L3"/>
  </mergeCells>
  <pageMargins left="0.70866141732283472" right="0.70866141732283472" top="0.74803149606299213" bottom="0.74803149606299213" header="0.31496062992125984" footer="0.31496062992125984"/>
  <pageSetup paperSize="9" scale="59" firstPageNumber="16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B25" sqref="B25"/>
    </sheetView>
  </sheetViews>
  <sheetFormatPr defaultRowHeight="15" x14ac:dyDescent="0.25"/>
  <cols>
    <col min="1" max="1" width="6.85546875" customWidth="1"/>
    <col min="2" max="2" width="32.140625" customWidth="1"/>
    <col min="3" max="3" width="38" customWidth="1"/>
    <col min="4" max="6" width="32.140625" customWidth="1"/>
  </cols>
  <sheetData>
    <row r="1" spans="1:6" s="4" customFormat="1" ht="33.75" customHeight="1" x14ac:dyDescent="0.25">
      <c r="A1" s="3"/>
      <c r="B1" s="3"/>
      <c r="C1" s="3"/>
      <c r="D1" s="3"/>
      <c r="E1" s="315"/>
      <c r="F1" s="315"/>
    </row>
    <row r="2" spans="1:6" s="4" customFormat="1" ht="24" customHeight="1" x14ac:dyDescent="0.25">
      <c r="A2" s="3"/>
      <c r="B2" s="3"/>
      <c r="C2" s="3"/>
      <c r="D2" s="3"/>
      <c r="E2" s="3"/>
      <c r="F2" s="6" t="s">
        <v>22</v>
      </c>
    </row>
    <row r="3" spans="1:6" s="1" customFormat="1" ht="52.5" customHeight="1" thickBot="1" x14ac:dyDescent="0.3">
      <c r="A3" s="313" t="s">
        <v>72</v>
      </c>
      <c r="B3" s="314"/>
      <c r="C3" s="314"/>
      <c r="D3" s="314"/>
      <c r="E3" s="314"/>
      <c r="F3" s="313"/>
    </row>
    <row r="4" spans="1:6" s="1" customFormat="1" ht="70.5" customHeight="1" x14ac:dyDescent="0.25">
      <c r="A4" s="303" t="s">
        <v>2</v>
      </c>
      <c r="B4" s="7" t="s">
        <v>73</v>
      </c>
      <c r="C4" s="7" t="s">
        <v>67</v>
      </c>
      <c r="D4" s="7" t="s">
        <v>74</v>
      </c>
      <c r="E4" s="7" t="s">
        <v>75</v>
      </c>
      <c r="F4" s="276" t="s">
        <v>76</v>
      </c>
    </row>
    <row r="5" spans="1:6" s="1" customFormat="1" ht="147" hidden="1" customHeight="1" x14ac:dyDescent="0.25">
      <c r="A5" s="304"/>
      <c r="B5" s="14"/>
      <c r="C5" s="15"/>
      <c r="D5" s="15"/>
      <c r="E5" s="16"/>
      <c r="F5" s="312"/>
    </row>
    <row r="6" spans="1:6" s="1" customFormat="1" ht="16.5" customHeight="1" x14ac:dyDescent="0.25">
      <c r="A6" s="9">
        <v>1</v>
      </c>
      <c r="B6" s="10">
        <v>2</v>
      </c>
      <c r="C6" s="10">
        <v>3</v>
      </c>
      <c r="D6" s="10">
        <v>4</v>
      </c>
      <c r="E6" s="10" t="s">
        <v>30</v>
      </c>
      <c r="F6" s="10" t="s">
        <v>12</v>
      </c>
    </row>
    <row r="7" spans="1:6" s="1" customFormat="1" ht="124.5" customHeight="1" x14ac:dyDescent="0.25">
      <c r="A7" s="78" t="s">
        <v>120</v>
      </c>
      <c r="B7" s="70" t="s">
        <v>121</v>
      </c>
      <c r="C7" s="79" t="s">
        <v>167</v>
      </c>
      <c r="D7" s="79" t="s">
        <v>122</v>
      </c>
      <c r="E7" s="80" t="s">
        <v>123</v>
      </c>
      <c r="F7" s="79" t="s">
        <v>124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5" firstPageNumber="1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2024-10-31T04:31:24Z</dcterms:modified>
</cp:coreProperties>
</file>